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itov\OneDrive\Desktop\"/>
    </mc:Choice>
  </mc:AlternateContent>
  <xr:revisionPtr revIDLastSave="0" documentId="13_ncr:1_{CEE20887-02EB-4A35-9042-0D11F4BA2007}" xr6:coauthVersionLast="47" xr6:coauthVersionMax="47" xr10:uidLastSave="{00000000-0000-0000-0000-000000000000}"/>
  <bookViews>
    <workbookView xWindow="-108" yWindow="-108" windowWidth="23256" windowHeight="12456" tabRatio="500" activeTab="1" xr2:uid="{00000000-000D-0000-FFFF-FFFF00000000}"/>
  </bookViews>
  <sheets>
    <sheet name="Rekapitulácia stavby" sheetId="1" r:id="rId1"/>
    <sheet name="01.1 - SO 01.1, SO 01.2, ..." sheetId="2" r:id="rId2"/>
    <sheet name="01.4 - SO 01.4 - ZDRAVOTE..." sheetId="3" r:id="rId3"/>
    <sheet name="01.5 - SO 01.5 - ELI" sheetId="4" r:id="rId4"/>
    <sheet name="01.7 - SO 01.7 - Rozvody ..." sheetId="5" r:id="rId5"/>
    <sheet name="01.6 - SO 01.6 - VZT" sheetId="6" r:id="rId6"/>
    <sheet name="Zoznam figúr" sheetId="7" r:id="rId7"/>
  </sheets>
  <definedNames>
    <definedName name="_xlnm._FilterDatabase" localSheetId="1" hidden="1">'01.1 - SO 01.1, SO 01.2, ...'!$C$143:$K$427</definedName>
    <definedName name="_xlnm._FilterDatabase" localSheetId="2" hidden="1">'01.4 - SO 01.4 - ZDRAVOTE...'!$C$143:$K$232</definedName>
    <definedName name="_xlnm._FilterDatabase" localSheetId="3" hidden="1">'01.5 - SO 01.5 - ELI'!$C$131:$K$173</definedName>
    <definedName name="_xlnm._FilterDatabase" localSheetId="5" hidden="1">'01.6 - SO 01.6 - VZT'!$C$134:$K$179</definedName>
    <definedName name="_xlnm._FilterDatabase" localSheetId="4" hidden="1">'01.7 - SO 01.7 - Rozvody ...'!$C$132:$K$182</definedName>
    <definedName name="_xlnm.Print_Titles" localSheetId="1">'01.1 - SO 01.1, SO 01.2, ...'!$143:$143</definedName>
    <definedName name="_xlnm.Print_Titles" localSheetId="2">'01.4 - SO 01.4 - ZDRAVOTE...'!$143:$143</definedName>
    <definedName name="_xlnm.Print_Titles" localSheetId="3">'01.5 - SO 01.5 - ELI'!$131:$131</definedName>
    <definedName name="_xlnm.Print_Titles" localSheetId="5">'01.6 - SO 01.6 - VZT'!$134:$134</definedName>
    <definedName name="_xlnm.Print_Titles" localSheetId="4">'01.7 - SO 01.7 - Rozvody ...'!$132:$132</definedName>
    <definedName name="_xlnm.Print_Titles" localSheetId="0">'Rekapitulácia stavby'!$92:$92</definedName>
    <definedName name="_xlnm.Print_Titles" localSheetId="6">'Zoznam figúr'!$9:$9</definedName>
    <definedName name="_xlnm.Print_Area" localSheetId="1">'01.1 - SO 01.1, SO 01.2, ...'!$C$4:$J$76,'01.1 - SO 01.1, SO 01.2, ...'!$C$82:$J$123,'01.1 - SO 01.1, SO 01.2, ...'!$C$129:$J$427</definedName>
    <definedName name="_xlnm.Print_Area" localSheetId="2">'01.4 - SO 01.4 - ZDRAVOTE...'!$C$4:$J$76,'01.4 - SO 01.4 - ZDRAVOTE...'!$C$82:$J$123,'01.4 - SO 01.4 - ZDRAVOTE...'!$C$129:$J$232</definedName>
    <definedName name="_xlnm.Print_Area" localSheetId="3">'01.5 - SO 01.5 - ELI'!$C$4:$J$76,'01.5 - SO 01.5 - ELI'!$C$82:$J$111,'01.5 - SO 01.5 - ELI'!$C$117:$J$173</definedName>
    <definedName name="_xlnm.Print_Area" localSheetId="5">'01.6 - SO 01.6 - VZT'!$C$4:$J$76,'01.6 - SO 01.6 - VZT'!$C$82:$J$114,'01.6 - SO 01.6 - VZT'!$C$120:$J$179</definedName>
    <definedName name="_xlnm.Print_Area" localSheetId="4">'01.7 - SO 01.7 - Rozvody ...'!$C$4:$J$76,'01.7 - SO 01.7 - Rozvody ...'!$C$82:$J$112,'01.7 - SO 01.7 - Rozvody ...'!$C$118:$J$182</definedName>
    <definedName name="_xlnm.Print_Area" localSheetId="0">'Rekapitulácia stavby'!$D$4:$AO$76,'Rekapitulácia stavby'!$C$82:$AQ$108</definedName>
    <definedName name="_xlnm.Print_Area" localSheetId="6">'Zoznam figúr'!$C$4:$G$98</definedName>
  </definedNames>
  <calcPr calcId="19102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D7" i="7" l="1"/>
  <c r="BK179" i="6"/>
  <c r="BK178" i="6" s="1"/>
  <c r="J178" i="6" s="1"/>
  <c r="J103" i="6" s="1"/>
  <c r="BI179" i="6"/>
  <c r="BH179" i="6"/>
  <c r="BG179" i="6"/>
  <c r="BE179" i="6"/>
  <c r="T179" i="6"/>
  <c r="R179" i="6"/>
  <c r="P179" i="6"/>
  <c r="P178" i="6" s="1"/>
  <c r="J179" i="6"/>
  <c r="BF179" i="6" s="1"/>
  <c r="T178" i="6"/>
  <c r="R178" i="6"/>
  <c r="BK177" i="6"/>
  <c r="BI177" i="6"/>
  <c r="BH177" i="6"/>
  <c r="BG177" i="6"/>
  <c r="BE177" i="6"/>
  <c r="T177" i="6"/>
  <c r="R177" i="6"/>
  <c r="P177" i="6"/>
  <c r="J177" i="6"/>
  <c r="BF177" i="6" s="1"/>
  <c r="BK176" i="6"/>
  <c r="BI176" i="6"/>
  <c r="BH176" i="6"/>
  <c r="BG176" i="6"/>
  <c r="BE176" i="6"/>
  <c r="T176" i="6"/>
  <c r="T174" i="6" s="1"/>
  <c r="R176" i="6"/>
  <c r="R174" i="6" s="1"/>
  <c r="P176" i="6"/>
  <c r="J176" i="6"/>
  <c r="BF176" i="6" s="1"/>
  <c r="BK175" i="6"/>
  <c r="BK174" i="6" s="1"/>
  <c r="J174" i="6" s="1"/>
  <c r="J102" i="6" s="1"/>
  <c r="BI175" i="6"/>
  <c r="BH175" i="6"/>
  <c r="BG175" i="6"/>
  <c r="BE175" i="6"/>
  <c r="T175" i="6"/>
  <c r="R175" i="6"/>
  <c r="P175" i="6"/>
  <c r="J175" i="6"/>
  <c r="BF175" i="6" s="1"/>
  <c r="P174" i="6"/>
  <c r="BK173" i="6"/>
  <c r="BI173" i="6"/>
  <c r="BH173" i="6"/>
  <c r="BG173" i="6"/>
  <c r="BE173" i="6"/>
  <c r="T173" i="6"/>
  <c r="T172" i="6" s="1"/>
  <c r="R173" i="6"/>
  <c r="R172" i="6" s="1"/>
  <c r="P173" i="6"/>
  <c r="P172" i="6" s="1"/>
  <c r="J173" i="6"/>
  <c r="BF173" i="6" s="1"/>
  <c r="BK172" i="6"/>
  <c r="J172" i="6" s="1"/>
  <c r="J101" i="6" s="1"/>
  <c r="BK171" i="6"/>
  <c r="BI171" i="6"/>
  <c r="BH171" i="6"/>
  <c r="BG171" i="6"/>
  <c r="BF171" i="6"/>
  <c r="BE171" i="6"/>
  <c r="T171" i="6"/>
  <c r="R171" i="6"/>
  <c r="P171" i="6"/>
  <c r="J171" i="6"/>
  <c r="BK170" i="6"/>
  <c r="BI170" i="6"/>
  <c r="BH170" i="6"/>
  <c r="BG170" i="6"/>
  <c r="BE170" i="6"/>
  <c r="T170" i="6"/>
  <c r="R170" i="6"/>
  <c r="P170" i="6"/>
  <c r="J170" i="6"/>
  <c r="BF170" i="6" s="1"/>
  <c r="BK169" i="6"/>
  <c r="BI169" i="6"/>
  <c r="BH169" i="6"/>
  <c r="BG169" i="6"/>
  <c r="BE169" i="6"/>
  <c r="T169" i="6"/>
  <c r="R169" i="6"/>
  <c r="P169" i="6"/>
  <c r="J169" i="6"/>
  <c r="BF169" i="6" s="1"/>
  <c r="BK168" i="6"/>
  <c r="BI168" i="6"/>
  <c r="BH168" i="6"/>
  <c r="BG168" i="6"/>
  <c r="BE168" i="6"/>
  <c r="T168" i="6"/>
  <c r="R168" i="6"/>
  <c r="P168" i="6"/>
  <c r="J168" i="6"/>
  <c r="BF168" i="6" s="1"/>
  <c r="BK167" i="6"/>
  <c r="BI167" i="6"/>
  <c r="BH167" i="6"/>
  <c r="BG167" i="6"/>
  <c r="BF167" i="6"/>
  <c r="BE167" i="6"/>
  <c r="T167" i="6"/>
  <c r="R167" i="6"/>
  <c r="P167" i="6"/>
  <c r="J167" i="6"/>
  <c r="BK166" i="6"/>
  <c r="BI166" i="6"/>
  <c r="BH166" i="6"/>
  <c r="BG166" i="6"/>
  <c r="BF166" i="6"/>
  <c r="BE166" i="6"/>
  <c r="T166" i="6"/>
  <c r="R166" i="6"/>
  <c r="P166" i="6"/>
  <c r="J166" i="6"/>
  <c r="BK165" i="6"/>
  <c r="BI165" i="6"/>
  <c r="BH165" i="6"/>
  <c r="BG165" i="6"/>
  <c r="BF165" i="6"/>
  <c r="BE165" i="6"/>
  <c r="T165" i="6"/>
  <c r="R165" i="6"/>
  <c r="P165" i="6"/>
  <c r="J165" i="6"/>
  <c r="BK164" i="6"/>
  <c r="BI164" i="6"/>
  <c r="BH164" i="6"/>
  <c r="BG164" i="6"/>
  <c r="BE164" i="6"/>
  <c r="T164" i="6"/>
  <c r="R164" i="6"/>
  <c r="P164" i="6"/>
  <c r="J164" i="6"/>
  <c r="BF164" i="6" s="1"/>
  <c r="BK163" i="6"/>
  <c r="BI163" i="6"/>
  <c r="BH163" i="6"/>
  <c r="BG163" i="6"/>
  <c r="BE163" i="6"/>
  <c r="T163" i="6"/>
  <c r="R163" i="6"/>
  <c r="P163" i="6"/>
  <c r="J163" i="6"/>
  <c r="BF163" i="6" s="1"/>
  <c r="BK162" i="6"/>
  <c r="BI162" i="6"/>
  <c r="BH162" i="6"/>
  <c r="BG162" i="6"/>
  <c r="BE162" i="6"/>
  <c r="T162" i="6"/>
  <c r="R162" i="6"/>
  <c r="P162" i="6"/>
  <c r="J162" i="6"/>
  <c r="BF162" i="6" s="1"/>
  <c r="BK161" i="6"/>
  <c r="BI161" i="6"/>
  <c r="BH161" i="6"/>
  <c r="BG161" i="6"/>
  <c r="BF161" i="6"/>
  <c r="BE161" i="6"/>
  <c r="T161" i="6"/>
  <c r="R161" i="6"/>
  <c r="P161" i="6"/>
  <c r="J161" i="6"/>
  <c r="BK160" i="6"/>
  <c r="BI160" i="6"/>
  <c r="BH160" i="6"/>
  <c r="BG160" i="6"/>
  <c r="BF160" i="6"/>
  <c r="BE160" i="6"/>
  <c r="T160" i="6"/>
  <c r="R160" i="6"/>
  <c r="P160" i="6"/>
  <c r="J160" i="6"/>
  <c r="BK159" i="6"/>
  <c r="BI159" i="6"/>
  <c r="BH159" i="6"/>
  <c r="BG159" i="6"/>
  <c r="BF159" i="6"/>
  <c r="BE159" i="6"/>
  <c r="T159" i="6"/>
  <c r="R159" i="6"/>
  <c r="P159" i="6"/>
  <c r="J159" i="6"/>
  <c r="BK158" i="6"/>
  <c r="BI158" i="6"/>
  <c r="BH158" i="6"/>
  <c r="BG158" i="6"/>
  <c r="BE158" i="6"/>
  <c r="T158" i="6"/>
  <c r="R158" i="6"/>
  <c r="P158" i="6"/>
  <c r="J158" i="6"/>
  <c r="BF158" i="6" s="1"/>
  <c r="BK157" i="6"/>
  <c r="BI157" i="6"/>
  <c r="BH157" i="6"/>
  <c r="BG157" i="6"/>
  <c r="BE157" i="6"/>
  <c r="T157" i="6"/>
  <c r="R157" i="6"/>
  <c r="P157" i="6"/>
  <c r="J157" i="6"/>
  <c r="BF157" i="6" s="1"/>
  <c r="BK156" i="6"/>
  <c r="BI156" i="6"/>
  <c r="BH156" i="6"/>
  <c r="BG156" i="6"/>
  <c r="BE156" i="6"/>
  <c r="T156" i="6"/>
  <c r="R156" i="6"/>
  <c r="P156" i="6"/>
  <c r="J156" i="6"/>
  <c r="BF156" i="6" s="1"/>
  <c r="BK155" i="6"/>
  <c r="BI155" i="6"/>
  <c r="BH155" i="6"/>
  <c r="BG155" i="6"/>
  <c r="BF155" i="6"/>
  <c r="BE155" i="6"/>
  <c r="T155" i="6"/>
  <c r="R155" i="6"/>
  <c r="P155" i="6"/>
  <c r="J155" i="6"/>
  <c r="BK154" i="6"/>
  <c r="BI154" i="6"/>
  <c r="BH154" i="6"/>
  <c r="BG154" i="6"/>
  <c r="BF154" i="6"/>
  <c r="BE154" i="6"/>
  <c r="T154" i="6"/>
  <c r="R154" i="6"/>
  <c r="P154" i="6"/>
  <c r="J154" i="6"/>
  <c r="BK153" i="6"/>
  <c r="BI153" i="6"/>
  <c r="BH153" i="6"/>
  <c r="BG153" i="6"/>
  <c r="BF153" i="6"/>
  <c r="BE153" i="6"/>
  <c r="T153" i="6"/>
  <c r="R153" i="6"/>
  <c r="P153" i="6"/>
  <c r="J153" i="6"/>
  <c r="BK152" i="6"/>
  <c r="BI152" i="6"/>
  <c r="BH152" i="6"/>
  <c r="BG152" i="6"/>
  <c r="BE152" i="6"/>
  <c r="T152" i="6"/>
  <c r="R152" i="6"/>
  <c r="P152" i="6"/>
  <c r="J152" i="6"/>
  <c r="BF152" i="6" s="1"/>
  <c r="BK151" i="6"/>
  <c r="BI151" i="6"/>
  <c r="BH151" i="6"/>
  <c r="BG151" i="6"/>
  <c r="BE151" i="6"/>
  <c r="T151" i="6"/>
  <c r="R151" i="6"/>
  <c r="P151" i="6"/>
  <c r="J151" i="6"/>
  <c r="BF151" i="6" s="1"/>
  <c r="BK150" i="6"/>
  <c r="BI150" i="6"/>
  <c r="BH150" i="6"/>
  <c r="BG150" i="6"/>
  <c r="BE150" i="6"/>
  <c r="T150" i="6"/>
  <c r="R150" i="6"/>
  <c r="P150" i="6"/>
  <c r="J150" i="6"/>
  <c r="BF150" i="6" s="1"/>
  <c r="BK149" i="6"/>
  <c r="BI149" i="6"/>
  <c r="BH149" i="6"/>
  <c r="BG149" i="6"/>
  <c r="BF149" i="6"/>
  <c r="BE149" i="6"/>
  <c r="T149" i="6"/>
  <c r="R149" i="6"/>
  <c r="P149" i="6"/>
  <c r="J149" i="6"/>
  <c r="BK148" i="6"/>
  <c r="BI148" i="6"/>
  <c r="BH148" i="6"/>
  <c r="BG148" i="6"/>
  <c r="BF148" i="6"/>
  <c r="BE148" i="6"/>
  <c r="T148" i="6"/>
  <c r="R148" i="6"/>
  <c r="P148" i="6"/>
  <c r="J148" i="6"/>
  <c r="BK147" i="6"/>
  <c r="BI147" i="6"/>
  <c r="BH147" i="6"/>
  <c r="BG147" i="6"/>
  <c r="BF147" i="6"/>
  <c r="BE147" i="6"/>
  <c r="T147" i="6"/>
  <c r="R147" i="6"/>
  <c r="P147" i="6"/>
  <c r="J147" i="6"/>
  <c r="BK146" i="6"/>
  <c r="BI146" i="6"/>
  <c r="BH146" i="6"/>
  <c r="BG146" i="6"/>
  <c r="BE146" i="6"/>
  <c r="T146" i="6"/>
  <c r="R146" i="6"/>
  <c r="P146" i="6"/>
  <c r="J146" i="6"/>
  <c r="BF146" i="6" s="1"/>
  <c r="BK145" i="6"/>
  <c r="BI145" i="6"/>
  <c r="BH145" i="6"/>
  <c r="BG145" i="6"/>
  <c r="BE145" i="6"/>
  <c r="T145" i="6"/>
  <c r="R145" i="6"/>
  <c r="P145" i="6"/>
  <c r="J145" i="6"/>
  <c r="BF145" i="6" s="1"/>
  <c r="BK144" i="6"/>
  <c r="BI144" i="6"/>
  <c r="BH144" i="6"/>
  <c r="BG144" i="6"/>
  <c r="BE144" i="6"/>
  <c r="T144" i="6"/>
  <c r="R144" i="6"/>
  <c r="P144" i="6"/>
  <c r="J144" i="6"/>
  <c r="BF144" i="6" s="1"/>
  <c r="BK143" i="6"/>
  <c r="BI143" i="6"/>
  <c r="BH143" i="6"/>
  <c r="BG143" i="6"/>
  <c r="BF143" i="6"/>
  <c r="BE143" i="6"/>
  <c r="T143" i="6"/>
  <c r="R143" i="6"/>
  <c r="P143" i="6"/>
  <c r="J143" i="6"/>
  <c r="BK142" i="6"/>
  <c r="BI142" i="6"/>
  <c r="BH142" i="6"/>
  <c r="BG142" i="6"/>
  <c r="BF142" i="6"/>
  <c r="BE142" i="6"/>
  <c r="T142" i="6"/>
  <c r="R142" i="6"/>
  <c r="P142" i="6"/>
  <c r="J142" i="6"/>
  <c r="BK141" i="6"/>
  <c r="BI141" i="6"/>
  <c r="BH141" i="6"/>
  <c r="BG141" i="6"/>
  <c r="BF141" i="6"/>
  <c r="BE141" i="6"/>
  <c r="T141" i="6"/>
  <c r="R141" i="6"/>
  <c r="P141" i="6"/>
  <c r="J141" i="6"/>
  <c r="BK140" i="6"/>
  <c r="BI140" i="6"/>
  <c r="BH140" i="6"/>
  <c r="BG140" i="6"/>
  <c r="BE140" i="6"/>
  <c r="T140" i="6"/>
  <c r="R140" i="6"/>
  <c r="P140" i="6"/>
  <c r="J140" i="6"/>
  <c r="BF140" i="6" s="1"/>
  <c r="BK139" i="6"/>
  <c r="BI139" i="6"/>
  <c r="BH139" i="6"/>
  <c r="BG139" i="6"/>
  <c r="BE139" i="6"/>
  <c r="T139" i="6"/>
  <c r="T137" i="6" s="1"/>
  <c r="T136" i="6" s="1"/>
  <c r="T135" i="6" s="1"/>
  <c r="R139" i="6"/>
  <c r="R137" i="6" s="1"/>
  <c r="R136" i="6" s="1"/>
  <c r="R135" i="6" s="1"/>
  <c r="P139" i="6"/>
  <c r="J139" i="6"/>
  <c r="BF139" i="6" s="1"/>
  <c r="BK138" i="6"/>
  <c r="BK137" i="6" s="1"/>
  <c r="BI138" i="6"/>
  <c r="BH138" i="6"/>
  <c r="BG138" i="6"/>
  <c r="BE138" i="6"/>
  <c r="T138" i="6"/>
  <c r="R138" i="6"/>
  <c r="P138" i="6"/>
  <c r="J138" i="6"/>
  <c r="BF138" i="6" s="1"/>
  <c r="P137" i="6"/>
  <c r="P136" i="6" s="1"/>
  <c r="P135" i="6" s="1"/>
  <c r="AU100" i="1" s="1"/>
  <c r="J132" i="6"/>
  <c r="J131" i="6"/>
  <c r="F131" i="6"/>
  <c r="F129" i="6"/>
  <c r="E127" i="6"/>
  <c r="E123" i="6"/>
  <c r="BI112" i="6"/>
  <c r="BH112" i="6"/>
  <c r="BG112" i="6"/>
  <c r="BE112" i="6"/>
  <c r="BI111" i="6"/>
  <c r="BH111" i="6"/>
  <c r="BG111" i="6"/>
  <c r="BF111" i="6"/>
  <c r="BE111" i="6"/>
  <c r="BI110" i="6"/>
  <c r="BH110" i="6"/>
  <c r="BG110" i="6"/>
  <c r="BF110" i="6"/>
  <c r="BE110" i="6"/>
  <c r="BI109" i="6"/>
  <c r="BH109" i="6"/>
  <c r="BG109" i="6"/>
  <c r="BF109" i="6"/>
  <c r="BE109" i="6"/>
  <c r="BI108" i="6"/>
  <c r="BH108" i="6"/>
  <c r="BG108" i="6"/>
  <c r="F39" i="6" s="1"/>
  <c r="BB100" i="1" s="1"/>
  <c r="BF108" i="6"/>
  <c r="BE108" i="6"/>
  <c r="BI107" i="6"/>
  <c r="F41" i="6" s="1"/>
  <c r="BD100" i="1" s="1"/>
  <c r="BH107" i="6"/>
  <c r="F40" i="6" s="1"/>
  <c r="BC100" i="1" s="1"/>
  <c r="BG107" i="6"/>
  <c r="BF107" i="6"/>
  <c r="BE107" i="6"/>
  <c r="J37" i="6" s="1"/>
  <c r="AV100" i="1" s="1"/>
  <c r="J94" i="6"/>
  <c r="F94" i="6"/>
  <c r="J93" i="6"/>
  <c r="F93" i="6"/>
  <c r="F91" i="6"/>
  <c r="E89" i="6"/>
  <c r="J41" i="6"/>
  <c r="J40" i="6"/>
  <c r="J39" i="6"/>
  <c r="AX100" i="1" s="1"/>
  <c r="J26" i="6"/>
  <c r="E26" i="6"/>
  <c r="J25" i="6"/>
  <c r="J20" i="6"/>
  <c r="E20" i="6"/>
  <c r="F132" i="6" s="1"/>
  <c r="J19" i="6"/>
  <c r="J14" i="6"/>
  <c r="J91" i="6" s="1"/>
  <c r="E7" i="6"/>
  <c r="E85" i="6" s="1"/>
  <c r="BK182" i="5"/>
  <c r="BI182" i="5"/>
  <c r="BH182" i="5"/>
  <c r="BG182" i="5"/>
  <c r="BF182" i="5"/>
  <c r="BE182" i="5"/>
  <c r="T182" i="5"/>
  <c r="R182" i="5"/>
  <c r="P182" i="5"/>
  <c r="J182" i="5"/>
  <c r="BK181" i="5"/>
  <c r="BI181" i="5"/>
  <c r="BH181" i="5"/>
  <c r="BG181" i="5"/>
  <c r="BE181" i="5"/>
  <c r="T181" i="5"/>
  <c r="R181" i="5"/>
  <c r="P181" i="5"/>
  <c r="J181" i="5"/>
  <c r="BF181" i="5" s="1"/>
  <c r="BK180" i="5"/>
  <c r="BI180" i="5"/>
  <c r="BH180" i="5"/>
  <c r="BG180" i="5"/>
  <c r="BE180" i="5"/>
  <c r="T180" i="5"/>
  <c r="R180" i="5"/>
  <c r="P180" i="5"/>
  <c r="J180" i="5"/>
  <c r="BF180" i="5" s="1"/>
  <c r="BK179" i="5"/>
  <c r="BI179" i="5"/>
  <c r="BH179" i="5"/>
  <c r="BG179" i="5"/>
  <c r="BE179" i="5"/>
  <c r="T179" i="5"/>
  <c r="R179" i="5"/>
  <c r="P179" i="5"/>
  <c r="J179" i="5"/>
  <c r="BF179" i="5" s="1"/>
  <c r="BK178" i="5"/>
  <c r="BI178" i="5"/>
  <c r="BH178" i="5"/>
  <c r="BG178" i="5"/>
  <c r="BF178" i="5"/>
  <c r="BE178" i="5"/>
  <c r="T178" i="5"/>
  <c r="R178" i="5"/>
  <c r="P178" i="5"/>
  <c r="J178" i="5"/>
  <c r="BK177" i="5"/>
  <c r="BI177" i="5"/>
  <c r="BH177" i="5"/>
  <c r="BG177" i="5"/>
  <c r="BF177" i="5"/>
  <c r="BE177" i="5"/>
  <c r="T177" i="5"/>
  <c r="R177" i="5"/>
  <c r="P177" i="5"/>
  <c r="J177" i="5"/>
  <c r="BK176" i="5"/>
  <c r="BI176" i="5"/>
  <c r="BH176" i="5"/>
  <c r="BG176" i="5"/>
  <c r="BF176" i="5"/>
  <c r="BE176" i="5"/>
  <c r="T176" i="5"/>
  <c r="R176" i="5"/>
  <c r="P176" i="5"/>
  <c r="J176" i="5"/>
  <c r="BK175" i="5"/>
  <c r="BI175" i="5"/>
  <c r="BH175" i="5"/>
  <c r="BG175" i="5"/>
  <c r="BE175" i="5"/>
  <c r="T175" i="5"/>
  <c r="R175" i="5"/>
  <c r="P175" i="5"/>
  <c r="J175" i="5"/>
  <c r="BF175" i="5" s="1"/>
  <c r="BK174" i="5"/>
  <c r="BI174" i="5"/>
  <c r="BH174" i="5"/>
  <c r="BG174" i="5"/>
  <c r="BE174" i="5"/>
  <c r="T174" i="5"/>
  <c r="R174" i="5"/>
  <c r="R173" i="5" s="1"/>
  <c r="P174" i="5"/>
  <c r="P173" i="5" s="1"/>
  <c r="J174" i="5"/>
  <c r="BF174" i="5" s="1"/>
  <c r="BK173" i="5"/>
  <c r="J173" i="5" s="1"/>
  <c r="J101" i="5" s="1"/>
  <c r="T173" i="5"/>
  <c r="BK172" i="5"/>
  <c r="BI172" i="5"/>
  <c r="BH172" i="5"/>
  <c r="BG172" i="5"/>
  <c r="BF172" i="5"/>
  <c r="BE172" i="5"/>
  <c r="T172" i="5"/>
  <c r="R172" i="5"/>
  <c r="P172" i="5"/>
  <c r="J172" i="5"/>
  <c r="BK171" i="5"/>
  <c r="BI171" i="5"/>
  <c r="BH171" i="5"/>
  <c r="BG171" i="5"/>
  <c r="BE171" i="5"/>
  <c r="T171" i="5"/>
  <c r="R171" i="5"/>
  <c r="P171" i="5"/>
  <c r="J171" i="5"/>
  <c r="BF171" i="5" s="1"/>
  <c r="BK170" i="5"/>
  <c r="BI170" i="5"/>
  <c r="BH170" i="5"/>
  <c r="BG170" i="5"/>
  <c r="BE170" i="5"/>
  <c r="T170" i="5"/>
  <c r="R170" i="5"/>
  <c r="P170" i="5"/>
  <c r="J170" i="5"/>
  <c r="BF170" i="5" s="1"/>
  <c r="BK169" i="5"/>
  <c r="BI169" i="5"/>
  <c r="BH169" i="5"/>
  <c r="BG169" i="5"/>
  <c r="BE169" i="5"/>
  <c r="T169" i="5"/>
  <c r="R169" i="5"/>
  <c r="P169" i="5"/>
  <c r="J169" i="5"/>
  <c r="BF169" i="5" s="1"/>
  <c r="BK168" i="5"/>
  <c r="BI168" i="5"/>
  <c r="BH168" i="5"/>
  <c r="BG168" i="5"/>
  <c r="BF168" i="5"/>
  <c r="BE168" i="5"/>
  <c r="T168" i="5"/>
  <c r="R168" i="5"/>
  <c r="P168" i="5"/>
  <c r="J168" i="5"/>
  <c r="BK167" i="5"/>
  <c r="BI167" i="5"/>
  <c r="BH167" i="5"/>
  <c r="BG167" i="5"/>
  <c r="BF167" i="5"/>
  <c r="BE167" i="5"/>
  <c r="T167" i="5"/>
  <c r="R167" i="5"/>
  <c r="P167" i="5"/>
  <c r="J167" i="5"/>
  <c r="BK166" i="5"/>
  <c r="BI166" i="5"/>
  <c r="BH166" i="5"/>
  <c r="BG166" i="5"/>
  <c r="BF166" i="5"/>
  <c r="BE166" i="5"/>
  <c r="T166" i="5"/>
  <c r="R166" i="5"/>
  <c r="P166" i="5"/>
  <c r="J166" i="5"/>
  <c r="BK165" i="5"/>
  <c r="BI165" i="5"/>
  <c r="BH165" i="5"/>
  <c r="BG165" i="5"/>
  <c r="BE165" i="5"/>
  <c r="T165" i="5"/>
  <c r="R165" i="5"/>
  <c r="P165" i="5"/>
  <c r="J165" i="5"/>
  <c r="BF165" i="5" s="1"/>
  <c r="BK164" i="5"/>
  <c r="BI164" i="5"/>
  <c r="BH164" i="5"/>
  <c r="BG164" i="5"/>
  <c r="BE164" i="5"/>
  <c r="T164" i="5"/>
  <c r="R164" i="5"/>
  <c r="P164" i="5"/>
  <c r="J164" i="5"/>
  <c r="BF164" i="5" s="1"/>
  <c r="BK163" i="5"/>
  <c r="BI163" i="5"/>
  <c r="BH163" i="5"/>
  <c r="BG163" i="5"/>
  <c r="BE163" i="5"/>
  <c r="T163" i="5"/>
  <c r="R163" i="5"/>
  <c r="P163" i="5"/>
  <c r="J163" i="5"/>
  <c r="BF163" i="5" s="1"/>
  <c r="BK162" i="5"/>
  <c r="BI162" i="5"/>
  <c r="BH162" i="5"/>
  <c r="BG162" i="5"/>
  <c r="BF162" i="5"/>
  <c r="BE162" i="5"/>
  <c r="T162" i="5"/>
  <c r="R162" i="5"/>
  <c r="P162" i="5"/>
  <c r="J162" i="5"/>
  <c r="BK161" i="5"/>
  <c r="BI161" i="5"/>
  <c r="BH161" i="5"/>
  <c r="BG161" i="5"/>
  <c r="BF161" i="5"/>
  <c r="BE161" i="5"/>
  <c r="T161" i="5"/>
  <c r="R161" i="5"/>
  <c r="P161" i="5"/>
  <c r="J161" i="5"/>
  <c r="BK160" i="5"/>
  <c r="BI160" i="5"/>
  <c r="BH160" i="5"/>
  <c r="BG160" i="5"/>
  <c r="BF160" i="5"/>
  <c r="BE160" i="5"/>
  <c r="T160" i="5"/>
  <c r="R160" i="5"/>
  <c r="P160" i="5"/>
  <c r="J160" i="5"/>
  <c r="BK159" i="5"/>
  <c r="BI159" i="5"/>
  <c r="BH159" i="5"/>
  <c r="BG159" i="5"/>
  <c r="BE159" i="5"/>
  <c r="T159" i="5"/>
  <c r="R159" i="5"/>
  <c r="P159" i="5"/>
  <c r="J159" i="5"/>
  <c r="BF159" i="5" s="1"/>
  <c r="BK158" i="5"/>
  <c r="BI158" i="5"/>
  <c r="BH158" i="5"/>
  <c r="BG158" i="5"/>
  <c r="BE158" i="5"/>
  <c r="T158" i="5"/>
  <c r="R158" i="5"/>
  <c r="P158" i="5"/>
  <c r="J158" i="5"/>
  <c r="BF158" i="5" s="1"/>
  <c r="BK157" i="5"/>
  <c r="BI157" i="5"/>
  <c r="BH157" i="5"/>
  <c r="BG157" i="5"/>
  <c r="BE157" i="5"/>
  <c r="T157" i="5"/>
  <c r="R157" i="5"/>
  <c r="P157" i="5"/>
  <c r="J157" i="5"/>
  <c r="BF157" i="5" s="1"/>
  <c r="BK156" i="5"/>
  <c r="BI156" i="5"/>
  <c r="BH156" i="5"/>
  <c r="BG156" i="5"/>
  <c r="BF156" i="5"/>
  <c r="BE156" i="5"/>
  <c r="T156" i="5"/>
  <c r="R156" i="5"/>
  <c r="P156" i="5"/>
  <c r="J156" i="5"/>
  <c r="BK155" i="5"/>
  <c r="BI155" i="5"/>
  <c r="BH155" i="5"/>
  <c r="BG155" i="5"/>
  <c r="BF155" i="5"/>
  <c r="BE155" i="5"/>
  <c r="T155" i="5"/>
  <c r="R155" i="5"/>
  <c r="P155" i="5"/>
  <c r="J155" i="5"/>
  <c r="BK154" i="5"/>
  <c r="BI154" i="5"/>
  <c r="BH154" i="5"/>
  <c r="BG154" i="5"/>
  <c r="BF154" i="5"/>
  <c r="BE154" i="5"/>
  <c r="T154" i="5"/>
  <c r="R154" i="5"/>
  <c r="P154" i="5"/>
  <c r="J154" i="5"/>
  <c r="BK153" i="5"/>
  <c r="BI153" i="5"/>
  <c r="BH153" i="5"/>
  <c r="BG153" i="5"/>
  <c r="BE153" i="5"/>
  <c r="T153" i="5"/>
  <c r="R153" i="5"/>
  <c r="P153" i="5"/>
  <c r="J153" i="5"/>
  <c r="BF153" i="5" s="1"/>
  <c r="BK152" i="5"/>
  <c r="BI152" i="5"/>
  <c r="BH152" i="5"/>
  <c r="BG152" i="5"/>
  <c r="BE152" i="5"/>
  <c r="T152" i="5"/>
  <c r="R152" i="5"/>
  <c r="P152" i="5"/>
  <c r="J152" i="5"/>
  <c r="BF152" i="5" s="1"/>
  <c r="BK151" i="5"/>
  <c r="BI151" i="5"/>
  <c r="BH151" i="5"/>
  <c r="BG151" i="5"/>
  <c r="BE151" i="5"/>
  <c r="T151" i="5"/>
  <c r="R151" i="5"/>
  <c r="P151" i="5"/>
  <c r="J151" i="5"/>
  <c r="BF151" i="5" s="1"/>
  <c r="BK150" i="5"/>
  <c r="BI150" i="5"/>
  <c r="BH150" i="5"/>
  <c r="BG150" i="5"/>
  <c r="BF150" i="5"/>
  <c r="BE150" i="5"/>
  <c r="T150" i="5"/>
  <c r="R150" i="5"/>
  <c r="P150" i="5"/>
  <c r="J150" i="5"/>
  <c r="BK149" i="5"/>
  <c r="BI149" i="5"/>
  <c r="BH149" i="5"/>
  <c r="BG149" i="5"/>
  <c r="BF149" i="5"/>
  <c r="BE149" i="5"/>
  <c r="T149" i="5"/>
  <c r="R149" i="5"/>
  <c r="P149" i="5"/>
  <c r="J149" i="5"/>
  <c r="BK148" i="5"/>
  <c r="BI148" i="5"/>
  <c r="BH148" i="5"/>
  <c r="BG148" i="5"/>
  <c r="BF148" i="5"/>
  <c r="BE148" i="5"/>
  <c r="T148" i="5"/>
  <c r="R148" i="5"/>
  <c r="P148" i="5"/>
  <c r="J148" i="5"/>
  <c r="BK147" i="5"/>
  <c r="BI147" i="5"/>
  <c r="BH147" i="5"/>
  <c r="BG147" i="5"/>
  <c r="BE147" i="5"/>
  <c r="T147" i="5"/>
  <c r="R147" i="5"/>
  <c r="P147" i="5"/>
  <c r="J147" i="5"/>
  <c r="BF147" i="5" s="1"/>
  <c r="BK146" i="5"/>
  <c r="BI146" i="5"/>
  <c r="BH146" i="5"/>
  <c r="BG146" i="5"/>
  <c r="BE146" i="5"/>
  <c r="T146" i="5"/>
  <c r="R146" i="5"/>
  <c r="P146" i="5"/>
  <c r="J146" i="5"/>
  <c r="BF146" i="5" s="1"/>
  <c r="BK145" i="5"/>
  <c r="BI145" i="5"/>
  <c r="BH145" i="5"/>
  <c r="BG145" i="5"/>
  <c r="BE145" i="5"/>
  <c r="T145" i="5"/>
  <c r="R145" i="5"/>
  <c r="P145" i="5"/>
  <c r="J145" i="5"/>
  <c r="BF145" i="5" s="1"/>
  <c r="BK144" i="5"/>
  <c r="BI144" i="5"/>
  <c r="BH144" i="5"/>
  <c r="BG144" i="5"/>
  <c r="BF144" i="5"/>
  <c r="BE144" i="5"/>
  <c r="T144" i="5"/>
  <c r="R144" i="5"/>
  <c r="P144" i="5"/>
  <c r="J144" i="5"/>
  <c r="BK143" i="5"/>
  <c r="BI143" i="5"/>
  <c r="BH143" i="5"/>
  <c r="BG143" i="5"/>
  <c r="BF143" i="5"/>
  <c r="BE143" i="5"/>
  <c r="T143" i="5"/>
  <c r="R143" i="5"/>
  <c r="P143" i="5"/>
  <c r="J143" i="5"/>
  <c r="BK142" i="5"/>
  <c r="BI142" i="5"/>
  <c r="BH142" i="5"/>
  <c r="BG142" i="5"/>
  <c r="BF142" i="5"/>
  <c r="BE142" i="5"/>
  <c r="T142" i="5"/>
  <c r="R142" i="5"/>
  <c r="P142" i="5"/>
  <c r="J142" i="5"/>
  <c r="BK141" i="5"/>
  <c r="BI141" i="5"/>
  <c r="BH141" i="5"/>
  <c r="BG141" i="5"/>
  <c r="BE141" i="5"/>
  <c r="T141" i="5"/>
  <c r="R141" i="5"/>
  <c r="P141" i="5"/>
  <c r="J141" i="5"/>
  <c r="BF141" i="5" s="1"/>
  <c r="BK140" i="5"/>
  <c r="BI140" i="5"/>
  <c r="BH140" i="5"/>
  <c r="BG140" i="5"/>
  <c r="BE140" i="5"/>
  <c r="T140" i="5"/>
  <c r="R140" i="5"/>
  <c r="P140" i="5"/>
  <c r="J140" i="5"/>
  <c r="BF140" i="5" s="1"/>
  <c r="BK139" i="5"/>
  <c r="BI139" i="5"/>
  <c r="BH139" i="5"/>
  <c r="BG139" i="5"/>
  <c r="BE139" i="5"/>
  <c r="T139" i="5"/>
  <c r="R139" i="5"/>
  <c r="P139" i="5"/>
  <c r="J139" i="5"/>
  <c r="BF139" i="5" s="1"/>
  <c r="BK138" i="5"/>
  <c r="BI138" i="5"/>
  <c r="BH138" i="5"/>
  <c r="BG138" i="5"/>
  <c r="BF138" i="5"/>
  <c r="BE138" i="5"/>
  <c r="T138" i="5"/>
  <c r="R138" i="5"/>
  <c r="P138" i="5"/>
  <c r="J138" i="5"/>
  <c r="BK137" i="5"/>
  <c r="BI137" i="5"/>
  <c r="BH137" i="5"/>
  <c r="BG137" i="5"/>
  <c r="BF137" i="5"/>
  <c r="BE137" i="5"/>
  <c r="T137" i="5"/>
  <c r="R137" i="5"/>
  <c r="P137" i="5"/>
  <c r="J137" i="5"/>
  <c r="BK136" i="5"/>
  <c r="BK135" i="5" s="1"/>
  <c r="BI136" i="5"/>
  <c r="BH136" i="5"/>
  <c r="BG136" i="5"/>
  <c r="BF136" i="5"/>
  <c r="BE136" i="5"/>
  <c r="T136" i="5"/>
  <c r="T135" i="5" s="1"/>
  <c r="T134" i="5" s="1"/>
  <c r="T133" i="5" s="1"/>
  <c r="R136" i="5"/>
  <c r="R135" i="5" s="1"/>
  <c r="R134" i="5" s="1"/>
  <c r="R133" i="5" s="1"/>
  <c r="P136" i="5"/>
  <c r="P135" i="5" s="1"/>
  <c r="P134" i="5" s="1"/>
  <c r="P133" i="5" s="1"/>
  <c r="AU99" i="1" s="1"/>
  <c r="J136" i="5"/>
  <c r="J129" i="5"/>
  <c r="F129" i="5"/>
  <c r="J127" i="5"/>
  <c r="F127" i="5"/>
  <c r="E125" i="5"/>
  <c r="E121" i="5"/>
  <c r="BI110" i="5"/>
  <c r="BH110" i="5"/>
  <c r="BG110" i="5"/>
  <c r="BE110" i="5"/>
  <c r="BI109" i="5"/>
  <c r="BH109" i="5"/>
  <c r="BG109" i="5"/>
  <c r="BF109" i="5"/>
  <c r="BE109" i="5"/>
  <c r="BI108" i="5"/>
  <c r="BH108" i="5"/>
  <c r="BG108" i="5"/>
  <c r="BF108" i="5"/>
  <c r="BE108" i="5"/>
  <c r="BI107" i="5"/>
  <c r="BH107" i="5"/>
  <c r="BG107" i="5"/>
  <c r="F39" i="5" s="1"/>
  <c r="BB99" i="1" s="1"/>
  <c r="BF107" i="5"/>
  <c r="BE107" i="5"/>
  <c r="BI106" i="5"/>
  <c r="BH106" i="5"/>
  <c r="BG106" i="5"/>
  <c r="BF106" i="5"/>
  <c r="BE106" i="5"/>
  <c r="BI105" i="5"/>
  <c r="BH105" i="5"/>
  <c r="F40" i="5" s="1"/>
  <c r="BC99" i="1" s="1"/>
  <c r="BG105" i="5"/>
  <c r="BF105" i="5"/>
  <c r="BE105" i="5"/>
  <c r="F37" i="5" s="1"/>
  <c r="AZ99" i="1" s="1"/>
  <c r="F94" i="5"/>
  <c r="J93" i="5"/>
  <c r="F93" i="5"/>
  <c r="F91" i="5"/>
  <c r="E89" i="5"/>
  <c r="J41" i="5"/>
  <c r="F41" i="5"/>
  <c r="J40" i="5"/>
  <c r="J39" i="5"/>
  <c r="J26" i="5"/>
  <c r="E26" i="5"/>
  <c r="J94" i="5" s="1"/>
  <c r="J25" i="5"/>
  <c r="J20" i="5"/>
  <c r="E20" i="5"/>
  <c r="F130" i="5" s="1"/>
  <c r="J19" i="5"/>
  <c r="J14" i="5"/>
  <c r="J91" i="5" s="1"/>
  <c r="E7" i="5"/>
  <c r="E85" i="5" s="1"/>
  <c r="BK173" i="4"/>
  <c r="BI173" i="4"/>
  <c r="BH173" i="4"/>
  <c r="BG173" i="4"/>
  <c r="BF173" i="4"/>
  <c r="BE173" i="4"/>
  <c r="T173" i="4"/>
  <c r="R173" i="4"/>
  <c r="P173" i="4"/>
  <c r="J173" i="4"/>
  <c r="BK172" i="4"/>
  <c r="BI172" i="4"/>
  <c r="BH172" i="4"/>
  <c r="BG172" i="4"/>
  <c r="BF172" i="4"/>
  <c r="BE172" i="4"/>
  <c r="T172" i="4"/>
  <c r="R172" i="4"/>
  <c r="P172" i="4"/>
  <c r="J172" i="4"/>
  <c r="BK171" i="4"/>
  <c r="BI171" i="4"/>
  <c r="BH171" i="4"/>
  <c r="BG171" i="4"/>
  <c r="BF171" i="4"/>
  <c r="BE171" i="4"/>
  <c r="T171" i="4"/>
  <c r="R171" i="4"/>
  <c r="P171" i="4"/>
  <c r="J171" i="4"/>
  <c r="BK170" i="4"/>
  <c r="BI170" i="4"/>
  <c r="BH170" i="4"/>
  <c r="BG170" i="4"/>
  <c r="BE170" i="4"/>
  <c r="T170" i="4"/>
  <c r="R170" i="4"/>
  <c r="P170" i="4"/>
  <c r="J170" i="4"/>
  <c r="BF170" i="4" s="1"/>
  <c r="BK169" i="4"/>
  <c r="BI169" i="4"/>
  <c r="BH169" i="4"/>
  <c r="BG169" i="4"/>
  <c r="BE169" i="4"/>
  <c r="T169" i="4"/>
  <c r="R169" i="4"/>
  <c r="P169" i="4"/>
  <c r="J169" i="4"/>
  <c r="BF169" i="4" s="1"/>
  <c r="BK168" i="4"/>
  <c r="BI168" i="4"/>
  <c r="BH168" i="4"/>
  <c r="BG168" i="4"/>
  <c r="BE168" i="4"/>
  <c r="T168" i="4"/>
  <c r="R168" i="4"/>
  <c r="P168" i="4"/>
  <c r="J168" i="4"/>
  <c r="BF168" i="4" s="1"/>
  <c r="BK167" i="4"/>
  <c r="BI167" i="4"/>
  <c r="BH167" i="4"/>
  <c r="BG167" i="4"/>
  <c r="BF167" i="4"/>
  <c r="BE167" i="4"/>
  <c r="T167" i="4"/>
  <c r="R167" i="4"/>
  <c r="P167" i="4"/>
  <c r="J167" i="4"/>
  <c r="BK166" i="4"/>
  <c r="BI166" i="4"/>
  <c r="BH166" i="4"/>
  <c r="BG166" i="4"/>
  <c r="BF166" i="4"/>
  <c r="BE166" i="4"/>
  <c r="T166" i="4"/>
  <c r="R166" i="4"/>
  <c r="P166" i="4"/>
  <c r="J166" i="4"/>
  <c r="BK165" i="4"/>
  <c r="BI165" i="4"/>
  <c r="BH165" i="4"/>
  <c r="BG165" i="4"/>
  <c r="BF165" i="4"/>
  <c r="BE165" i="4"/>
  <c r="T165" i="4"/>
  <c r="R165" i="4"/>
  <c r="P165" i="4"/>
  <c r="J165" i="4"/>
  <c r="BK164" i="4"/>
  <c r="BI164" i="4"/>
  <c r="BH164" i="4"/>
  <c r="BG164" i="4"/>
  <c r="BE164" i="4"/>
  <c r="T164" i="4"/>
  <c r="R164" i="4"/>
  <c r="P164" i="4"/>
  <c r="J164" i="4"/>
  <c r="BF164" i="4" s="1"/>
  <c r="BK163" i="4"/>
  <c r="BI163" i="4"/>
  <c r="BH163" i="4"/>
  <c r="BG163" i="4"/>
  <c r="BE163" i="4"/>
  <c r="T163" i="4"/>
  <c r="R163" i="4"/>
  <c r="P163" i="4"/>
  <c r="J163" i="4"/>
  <c r="BF163" i="4" s="1"/>
  <c r="BK162" i="4"/>
  <c r="BI162" i="4"/>
  <c r="BH162" i="4"/>
  <c r="BG162" i="4"/>
  <c r="BE162" i="4"/>
  <c r="T162" i="4"/>
  <c r="R162" i="4"/>
  <c r="P162" i="4"/>
  <c r="J162" i="4"/>
  <c r="BF162" i="4" s="1"/>
  <c r="BK161" i="4"/>
  <c r="BI161" i="4"/>
  <c r="BH161" i="4"/>
  <c r="BG161" i="4"/>
  <c r="BF161" i="4"/>
  <c r="BE161" i="4"/>
  <c r="T161" i="4"/>
  <c r="R161" i="4"/>
  <c r="P161" i="4"/>
  <c r="J161" i="4"/>
  <c r="BK160" i="4"/>
  <c r="BI160" i="4"/>
  <c r="BH160" i="4"/>
  <c r="BG160" i="4"/>
  <c r="BF160" i="4"/>
  <c r="BE160" i="4"/>
  <c r="T160" i="4"/>
  <c r="R160" i="4"/>
  <c r="P160" i="4"/>
  <c r="J160" i="4"/>
  <c r="BK159" i="4"/>
  <c r="BI159" i="4"/>
  <c r="BH159" i="4"/>
  <c r="BG159" i="4"/>
  <c r="BF159" i="4"/>
  <c r="BE159" i="4"/>
  <c r="T159" i="4"/>
  <c r="R159" i="4"/>
  <c r="P159" i="4"/>
  <c r="J159" i="4"/>
  <c r="BK158" i="4"/>
  <c r="BI158" i="4"/>
  <c r="BH158" i="4"/>
  <c r="BG158" i="4"/>
  <c r="BE158" i="4"/>
  <c r="T158" i="4"/>
  <c r="R158" i="4"/>
  <c r="P158" i="4"/>
  <c r="J158" i="4"/>
  <c r="BF158" i="4" s="1"/>
  <c r="BK157" i="4"/>
  <c r="BI157" i="4"/>
  <c r="BH157" i="4"/>
  <c r="BG157" i="4"/>
  <c r="BE157" i="4"/>
  <c r="T157" i="4"/>
  <c r="R157" i="4"/>
  <c r="P157" i="4"/>
  <c r="J157" i="4"/>
  <c r="BF157" i="4" s="1"/>
  <c r="BK156" i="4"/>
  <c r="BI156" i="4"/>
  <c r="BH156" i="4"/>
  <c r="BG156" i="4"/>
  <c r="BE156" i="4"/>
  <c r="T156" i="4"/>
  <c r="R156" i="4"/>
  <c r="P156" i="4"/>
  <c r="J156" i="4"/>
  <c r="BF156" i="4" s="1"/>
  <c r="BK155" i="4"/>
  <c r="BI155" i="4"/>
  <c r="BH155" i="4"/>
  <c r="BG155" i="4"/>
  <c r="BF155" i="4"/>
  <c r="BE155" i="4"/>
  <c r="T155" i="4"/>
  <c r="R155" i="4"/>
  <c r="P155" i="4"/>
  <c r="J155" i="4"/>
  <c r="BK154" i="4"/>
  <c r="BI154" i="4"/>
  <c r="BH154" i="4"/>
  <c r="BG154" i="4"/>
  <c r="BF154" i="4"/>
  <c r="BE154" i="4"/>
  <c r="T154" i="4"/>
  <c r="R154" i="4"/>
  <c r="P154" i="4"/>
  <c r="J154" i="4"/>
  <c r="BK153" i="4"/>
  <c r="BI153" i="4"/>
  <c r="BH153" i="4"/>
  <c r="BG153" i="4"/>
  <c r="BF153" i="4"/>
  <c r="BE153" i="4"/>
  <c r="T153" i="4"/>
  <c r="R153" i="4"/>
  <c r="P153" i="4"/>
  <c r="J153" i="4"/>
  <c r="BK152" i="4"/>
  <c r="BI152" i="4"/>
  <c r="BH152" i="4"/>
  <c r="BG152" i="4"/>
  <c r="BE152" i="4"/>
  <c r="T152" i="4"/>
  <c r="R152" i="4"/>
  <c r="P152" i="4"/>
  <c r="J152" i="4"/>
  <c r="BF152" i="4" s="1"/>
  <c r="BK151" i="4"/>
  <c r="BI151" i="4"/>
  <c r="BH151" i="4"/>
  <c r="BG151" i="4"/>
  <c r="BE151" i="4"/>
  <c r="T151" i="4"/>
  <c r="R151" i="4"/>
  <c r="P151" i="4"/>
  <c r="J151" i="4"/>
  <c r="BF151" i="4" s="1"/>
  <c r="BK150" i="4"/>
  <c r="BI150" i="4"/>
  <c r="BH150" i="4"/>
  <c r="BG150" i="4"/>
  <c r="BE150" i="4"/>
  <c r="T150" i="4"/>
  <c r="R150" i="4"/>
  <c r="P150" i="4"/>
  <c r="J150" i="4"/>
  <c r="BF150" i="4" s="1"/>
  <c r="BK149" i="4"/>
  <c r="BI149" i="4"/>
  <c r="BH149" i="4"/>
  <c r="BG149" i="4"/>
  <c r="BF149" i="4"/>
  <c r="BE149" i="4"/>
  <c r="T149" i="4"/>
  <c r="R149" i="4"/>
  <c r="P149" i="4"/>
  <c r="J149" i="4"/>
  <c r="BK148" i="4"/>
  <c r="BI148" i="4"/>
  <c r="BH148" i="4"/>
  <c r="BG148" i="4"/>
  <c r="BF148" i="4"/>
  <c r="BE148" i="4"/>
  <c r="T148" i="4"/>
  <c r="R148" i="4"/>
  <c r="P148" i="4"/>
  <c r="J148" i="4"/>
  <c r="BK147" i="4"/>
  <c r="BI147" i="4"/>
  <c r="BH147" i="4"/>
  <c r="BG147" i="4"/>
  <c r="BF147" i="4"/>
  <c r="BE147" i="4"/>
  <c r="T147" i="4"/>
  <c r="R147" i="4"/>
  <c r="P147" i="4"/>
  <c r="J147" i="4"/>
  <c r="BK146" i="4"/>
  <c r="BI146" i="4"/>
  <c r="BH146" i="4"/>
  <c r="BG146" i="4"/>
  <c r="BE146" i="4"/>
  <c r="T146" i="4"/>
  <c r="R146" i="4"/>
  <c r="P146" i="4"/>
  <c r="J146" i="4"/>
  <c r="BF146" i="4" s="1"/>
  <c r="BK145" i="4"/>
  <c r="BI145" i="4"/>
  <c r="BH145" i="4"/>
  <c r="BG145" i="4"/>
  <c r="BE145" i="4"/>
  <c r="T145" i="4"/>
  <c r="R145" i="4"/>
  <c r="P145" i="4"/>
  <c r="J145" i="4"/>
  <c r="BF145" i="4" s="1"/>
  <c r="BK144" i="4"/>
  <c r="BI144" i="4"/>
  <c r="BH144" i="4"/>
  <c r="BG144" i="4"/>
  <c r="BE144" i="4"/>
  <c r="T144" i="4"/>
  <c r="R144" i="4"/>
  <c r="P144" i="4"/>
  <c r="J144" i="4"/>
  <c r="BF144" i="4" s="1"/>
  <c r="BK143" i="4"/>
  <c r="BI143" i="4"/>
  <c r="BH143" i="4"/>
  <c r="BG143" i="4"/>
  <c r="BF143" i="4"/>
  <c r="BE143" i="4"/>
  <c r="T143" i="4"/>
  <c r="R143" i="4"/>
  <c r="P143" i="4"/>
  <c r="J143" i="4"/>
  <c r="BK142" i="4"/>
  <c r="BI142" i="4"/>
  <c r="BH142" i="4"/>
  <c r="BG142" i="4"/>
  <c r="BF142" i="4"/>
  <c r="BE142" i="4"/>
  <c r="T142" i="4"/>
  <c r="R142" i="4"/>
  <c r="P142" i="4"/>
  <c r="J142" i="4"/>
  <c r="BK141" i="4"/>
  <c r="BI141" i="4"/>
  <c r="BH141" i="4"/>
  <c r="BG141" i="4"/>
  <c r="BF141" i="4"/>
  <c r="BE141" i="4"/>
  <c r="T141" i="4"/>
  <c r="R141" i="4"/>
  <c r="P141" i="4"/>
  <c r="J141" i="4"/>
  <c r="BK140" i="4"/>
  <c r="BI140" i="4"/>
  <c r="BH140" i="4"/>
  <c r="BG140" i="4"/>
  <c r="BE140" i="4"/>
  <c r="T140" i="4"/>
  <c r="R140" i="4"/>
  <c r="P140" i="4"/>
  <c r="J140" i="4"/>
  <c r="BF140" i="4" s="1"/>
  <c r="BK139" i="4"/>
  <c r="BI139" i="4"/>
  <c r="BH139" i="4"/>
  <c r="BG139" i="4"/>
  <c r="BE139" i="4"/>
  <c r="T139" i="4"/>
  <c r="R139" i="4"/>
  <c r="P139" i="4"/>
  <c r="J139" i="4"/>
  <c r="BF139" i="4" s="1"/>
  <c r="BK138" i="4"/>
  <c r="BI138" i="4"/>
  <c r="BH138" i="4"/>
  <c r="BG138" i="4"/>
  <c r="BE138" i="4"/>
  <c r="T138" i="4"/>
  <c r="R138" i="4"/>
  <c r="P138" i="4"/>
  <c r="J138" i="4"/>
  <c r="BF138" i="4" s="1"/>
  <c r="BK137" i="4"/>
  <c r="BI137" i="4"/>
  <c r="BH137" i="4"/>
  <c r="BG137" i="4"/>
  <c r="BF137" i="4"/>
  <c r="BE137" i="4"/>
  <c r="T137" i="4"/>
  <c r="R137" i="4"/>
  <c r="P137" i="4"/>
  <c r="J137" i="4"/>
  <c r="BK136" i="4"/>
  <c r="BI136" i="4"/>
  <c r="BH136" i="4"/>
  <c r="BG136" i="4"/>
  <c r="BF136" i="4"/>
  <c r="BE136" i="4"/>
  <c r="T136" i="4"/>
  <c r="R136" i="4"/>
  <c r="P136" i="4"/>
  <c r="J136" i="4"/>
  <c r="BK135" i="4"/>
  <c r="BK134" i="4" s="1"/>
  <c r="BI135" i="4"/>
  <c r="BH135" i="4"/>
  <c r="BG135" i="4"/>
  <c r="BF135" i="4"/>
  <c r="BE135" i="4"/>
  <c r="T135" i="4"/>
  <c r="T134" i="4" s="1"/>
  <c r="T133" i="4" s="1"/>
  <c r="T132" i="4" s="1"/>
  <c r="R135" i="4"/>
  <c r="R134" i="4" s="1"/>
  <c r="R133" i="4" s="1"/>
  <c r="R132" i="4" s="1"/>
  <c r="P135" i="4"/>
  <c r="P134" i="4" s="1"/>
  <c r="P133" i="4" s="1"/>
  <c r="P132" i="4" s="1"/>
  <c r="AU98" i="1" s="1"/>
  <c r="J135" i="4"/>
  <c r="J128" i="4"/>
  <c r="F128" i="4"/>
  <c r="J126" i="4"/>
  <c r="F126" i="4"/>
  <c r="E124" i="4"/>
  <c r="E120" i="4"/>
  <c r="BI109" i="4"/>
  <c r="BH109" i="4"/>
  <c r="BG109" i="4"/>
  <c r="BE109" i="4"/>
  <c r="BI108" i="4"/>
  <c r="F41" i="4" s="1"/>
  <c r="BD98" i="1" s="1"/>
  <c r="BH108" i="4"/>
  <c r="BG108" i="4"/>
  <c r="BF108" i="4"/>
  <c r="BE108" i="4"/>
  <c r="BI107" i="4"/>
  <c r="BH107" i="4"/>
  <c r="BG107" i="4"/>
  <c r="BF107" i="4"/>
  <c r="BE107" i="4"/>
  <c r="BI106" i="4"/>
  <c r="BH106" i="4"/>
  <c r="BG106" i="4"/>
  <c r="F39" i="4" s="1"/>
  <c r="BB98" i="1" s="1"/>
  <c r="BF106" i="4"/>
  <c r="BE106" i="4"/>
  <c r="BI105" i="4"/>
  <c r="BH105" i="4"/>
  <c r="BG105" i="4"/>
  <c r="BF105" i="4"/>
  <c r="BE105" i="4"/>
  <c r="BI104" i="4"/>
  <c r="BH104" i="4"/>
  <c r="F40" i="4" s="1"/>
  <c r="BC98" i="1" s="1"/>
  <c r="BG104" i="4"/>
  <c r="BF104" i="4"/>
  <c r="BE104" i="4"/>
  <c r="F37" i="4" s="1"/>
  <c r="AZ98" i="1" s="1"/>
  <c r="J93" i="4"/>
  <c r="F93" i="4"/>
  <c r="F91" i="4"/>
  <c r="E89" i="4"/>
  <c r="E85" i="4"/>
  <c r="J41" i="4"/>
  <c r="J40" i="4"/>
  <c r="AY98" i="1" s="1"/>
  <c r="J39" i="4"/>
  <c r="J26" i="4"/>
  <c r="E26" i="4"/>
  <c r="J94" i="4" s="1"/>
  <c r="J25" i="4"/>
  <c r="J20" i="4"/>
  <c r="E20" i="4"/>
  <c r="F94" i="4" s="1"/>
  <c r="J19" i="4"/>
  <c r="J14" i="4"/>
  <c r="J91" i="4" s="1"/>
  <c r="E7" i="4"/>
  <c r="BK232" i="3"/>
  <c r="BK230" i="3" s="1"/>
  <c r="J230" i="3" s="1"/>
  <c r="J112" i="3" s="1"/>
  <c r="BI232" i="3"/>
  <c r="BH232" i="3"/>
  <c r="BG232" i="3"/>
  <c r="BF232" i="3"/>
  <c r="BE232" i="3"/>
  <c r="T232" i="3"/>
  <c r="R232" i="3"/>
  <c r="P232" i="3"/>
  <c r="P230" i="3" s="1"/>
  <c r="J232" i="3"/>
  <c r="BK231" i="3"/>
  <c r="BI231" i="3"/>
  <c r="BH231" i="3"/>
  <c r="BG231" i="3"/>
  <c r="BF231" i="3"/>
  <c r="BE231" i="3"/>
  <c r="T231" i="3"/>
  <c r="T230" i="3" s="1"/>
  <c r="R231" i="3"/>
  <c r="R230" i="3" s="1"/>
  <c r="P231" i="3"/>
  <c r="J231" i="3"/>
  <c r="BK229" i="3"/>
  <c r="BI229" i="3"/>
  <c r="BH229" i="3"/>
  <c r="BG229" i="3"/>
  <c r="BF229" i="3"/>
  <c r="BE229" i="3"/>
  <c r="T229" i="3"/>
  <c r="R229" i="3"/>
  <c r="P229" i="3"/>
  <c r="J229" i="3"/>
  <c r="BK228" i="3"/>
  <c r="BI228" i="3"/>
  <c r="BH228" i="3"/>
  <c r="BG228" i="3"/>
  <c r="BF228" i="3"/>
  <c r="BE228" i="3"/>
  <c r="T228" i="3"/>
  <c r="R228" i="3"/>
  <c r="P228" i="3"/>
  <c r="J228" i="3"/>
  <c r="BK227" i="3"/>
  <c r="BI227" i="3"/>
  <c r="BH227" i="3"/>
  <c r="BG227" i="3"/>
  <c r="BF227" i="3"/>
  <c r="BE227" i="3"/>
  <c r="T227" i="3"/>
  <c r="R227" i="3"/>
  <c r="P227" i="3"/>
  <c r="J227" i="3"/>
  <c r="BK226" i="3"/>
  <c r="BI226" i="3"/>
  <c r="BH226" i="3"/>
  <c r="BG226" i="3"/>
  <c r="BE226" i="3"/>
  <c r="T226" i="3"/>
  <c r="T224" i="3" s="1"/>
  <c r="R226" i="3"/>
  <c r="P226" i="3"/>
  <c r="J226" i="3"/>
  <c r="BF226" i="3" s="1"/>
  <c r="BK225" i="3"/>
  <c r="BK224" i="3" s="1"/>
  <c r="J224" i="3" s="1"/>
  <c r="J111" i="3" s="1"/>
  <c r="BI225" i="3"/>
  <c r="BH225" i="3"/>
  <c r="BG225" i="3"/>
  <c r="BE225" i="3"/>
  <c r="T225" i="3"/>
  <c r="R225" i="3"/>
  <c r="P225" i="3"/>
  <c r="P224" i="3" s="1"/>
  <c r="J225" i="3"/>
  <c r="BF225" i="3" s="1"/>
  <c r="R224" i="3"/>
  <c r="BK223" i="3"/>
  <c r="BI223" i="3"/>
  <c r="BH223" i="3"/>
  <c r="BG223" i="3"/>
  <c r="BE223" i="3"/>
  <c r="T223" i="3"/>
  <c r="R223" i="3"/>
  <c r="P223" i="3"/>
  <c r="J223" i="3"/>
  <c r="BF223" i="3" s="1"/>
  <c r="BK222" i="3"/>
  <c r="BI222" i="3"/>
  <c r="BH222" i="3"/>
  <c r="BG222" i="3"/>
  <c r="BE222" i="3"/>
  <c r="T222" i="3"/>
  <c r="R222" i="3"/>
  <c r="R218" i="3" s="1"/>
  <c r="P222" i="3"/>
  <c r="J222" i="3"/>
  <c r="BF222" i="3" s="1"/>
  <c r="BK221" i="3"/>
  <c r="BI221" i="3"/>
  <c r="BH221" i="3"/>
  <c r="BG221" i="3"/>
  <c r="BE221" i="3"/>
  <c r="T221" i="3"/>
  <c r="R221" i="3"/>
  <c r="P221" i="3"/>
  <c r="J221" i="3"/>
  <c r="BF221" i="3" s="1"/>
  <c r="BK220" i="3"/>
  <c r="BI220" i="3"/>
  <c r="BH220" i="3"/>
  <c r="BG220" i="3"/>
  <c r="BE220" i="3"/>
  <c r="T220" i="3"/>
  <c r="T218" i="3" s="1"/>
  <c r="T217" i="3" s="1"/>
  <c r="R220" i="3"/>
  <c r="P220" i="3"/>
  <c r="J220" i="3"/>
  <c r="BF220" i="3" s="1"/>
  <c r="BK219" i="3"/>
  <c r="BK218" i="3" s="1"/>
  <c r="BI219" i="3"/>
  <c r="BH219" i="3"/>
  <c r="BG219" i="3"/>
  <c r="BF219" i="3"/>
  <c r="BE219" i="3"/>
  <c r="T219" i="3"/>
  <c r="R219" i="3"/>
  <c r="P219" i="3"/>
  <c r="J219" i="3"/>
  <c r="P218" i="3"/>
  <c r="P217" i="3" s="1"/>
  <c r="BK216" i="3"/>
  <c r="BK215" i="3" s="1"/>
  <c r="J215" i="3" s="1"/>
  <c r="J108" i="3" s="1"/>
  <c r="BI216" i="3"/>
  <c r="BH216" i="3"/>
  <c r="BG216" i="3"/>
  <c r="BE216" i="3"/>
  <c r="T216" i="3"/>
  <c r="T215" i="3" s="1"/>
  <c r="R216" i="3"/>
  <c r="R215" i="3" s="1"/>
  <c r="P216" i="3"/>
  <c r="P215" i="3" s="1"/>
  <c r="J216" i="3"/>
  <c r="BF216" i="3" s="1"/>
  <c r="BK214" i="3"/>
  <c r="BI214" i="3"/>
  <c r="BH214" i="3"/>
  <c r="BG214" i="3"/>
  <c r="BF214" i="3"/>
  <c r="BE214" i="3"/>
  <c r="T214" i="3"/>
  <c r="R214" i="3"/>
  <c r="P214" i="3"/>
  <c r="J214" i="3"/>
  <c r="BK210" i="3"/>
  <c r="BK209" i="3" s="1"/>
  <c r="J209" i="3" s="1"/>
  <c r="J107" i="3" s="1"/>
  <c r="BI210" i="3"/>
  <c r="BH210" i="3"/>
  <c r="BG210" i="3"/>
  <c r="BF210" i="3"/>
  <c r="BE210" i="3"/>
  <c r="T210" i="3"/>
  <c r="T209" i="3" s="1"/>
  <c r="R210" i="3"/>
  <c r="R209" i="3" s="1"/>
  <c r="P210" i="3"/>
  <c r="P209" i="3" s="1"/>
  <c r="J210" i="3"/>
  <c r="BK208" i="3"/>
  <c r="BI208" i="3"/>
  <c r="BH208" i="3"/>
  <c r="BG208" i="3"/>
  <c r="BF208" i="3"/>
  <c r="BE208" i="3"/>
  <c r="T208" i="3"/>
  <c r="R208" i="3"/>
  <c r="P208" i="3"/>
  <c r="J208" i="3"/>
  <c r="BK207" i="3"/>
  <c r="BI207" i="3"/>
  <c r="BH207" i="3"/>
  <c r="BG207" i="3"/>
  <c r="BF207" i="3"/>
  <c r="BE207" i="3"/>
  <c r="T207" i="3"/>
  <c r="R207" i="3"/>
  <c r="P207" i="3"/>
  <c r="J207" i="3"/>
  <c r="BK206" i="3"/>
  <c r="BI206" i="3"/>
  <c r="BH206" i="3"/>
  <c r="BG206" i="3"/>
  <c r="BE206" i="3"/>
  <c r="T206" i="3"/>
  <c r="R206" i="3"/>
  <c r="P206" i="3"/>
  <c r="J206" i="3"/>
  <c r="BF206" i="3" s="1"/>
  <c r="BK205" i="3"/>
  <c r="BI205" i="3"/>
  <c r="BH205" i="3"/>
  <c r="BG205" i="3"/>
  <c r="BE205" i="3"/>
  <c r="T205" i="3"/>
  <c r="R205" i="3"/>
  <c r="P205" i="3"/>
  <c r="J205" i="3"/>
  <c r="BF205" i="3" s="1"/>
  <c r="BK204" i="3"/>
  <c r="BI204" i="3"/>
  <c r="BH204" i="3"/>
  <c r="BG204" i="3"/>
  <c r="BE204" i="3"/>
  <c r="T204" i="3"/>
  <c r="R204" i="3"/>
  <c r="P204" i="3"/>
  <c r="J204" i="3"/>
  <c r="BF204" i="3" s="1"/>
  <c r="BK203" i="3"/>
  <c r="BI203" i="3"/>
  <c r="BH203" i="3"/>
  <c r="BG203" i="3"/>
  <c r="BE203" i="3"/>
  <c r="T203" i="3"/>
  <c r="R203" i="3"/>
  <c r="P203" i="3"/>
  <c r="J203" i="3"/>
  <c r="BF203" i="3" s="1"/>
  <c r="BK202" i="3"/>
  <c r="BK200" i="3" s="1"/>
  <c r="J200" i="3" s="1"/>
  <c r="J106" i="3" s="1"/>
  <c r="BI202" i="3"/>
  <c r="BH202" i="3"/>
  <c r="BG202" i="3"/>
  <c r="BF202" i="3"/>
  <c r="BE202" i="3"/>
  <c r="T202" i="3"/>
  <c r="R202" i="3"/>
  <c r="P202" i="3"/>
  <c r="P200" i="3" s="1"/>
  <c r="J202" i="3"/>
  <c r="BK201" i="3"/>
  <c r="BI201" i="3"/>
  <c r="BH201" i="3"/>
  <c r="BG201" i="3"/>
  <c r="BF201" i="3"/>
  <c r="BE201" i="3"/>
  <c r="T201" i="3"/>
  <c r="T200" i="3" s="1"/>
  <c r="R201" i="3"/>
  <c r="R200" i="3" s="1"/>
  <c r="P201" i="3"/>
  <c r="J201" i="3"/>
  <c r="BK199" i="3"/>
  <c r="BK198" i="3" s="1"/>
  <c r="J198" i="3" s="1"/>
  <c r="J105" i="3" s="1"/>
  <c r="BI199" i="3"/>
  <c r="BH199" i="3"/>
  <c r="BG199" i="3"/>
  <c r="BF199" i="3"/>
  <c r="BE199" i="3"/>
  <c r="T199" i="3"/>
  <c r="R199" i="3"/>
  <c r="P199" i="3"/>
  <c r="J199" i="3"/>
  <c r="T198" i="3"/>
  <c r="R198" i="3"/>
  <c r="P198" i="3"/>
  <c r="BK193" i="3"/>
  <c r="BK190" i="3" s="1"/>
  <c r="J190" i="3" s="1"/>
  <c r="J104" i="3" s="1"/>
  <c r="BI193" i="3"/>
  <c r="BH193" i="3"/>
  <c r="BG193" i="3"/>
  <c r="BE193" i="3"/>
  <c r="T193" i="3"/>
  <c r="R193" i="3"/>
  <c r="P193" i="3"/>
  <c r="P190" i="3" s="1"/>
  <c r="J193" i="3"/>
  <c r="BF193" i="3" s="1"/>
  <c r="BK191" i="3"/>
  <c r="BI191" i="3"/>
  <c r="BH191" i="3"/>
  <c r="BG191" i="3"/>
  <c r="BE191" i="3"/>
  <c r="T191" i="3"/>
  <c r="R191" i="3"/>
  <c r="P191" i="3"/>
  <c r="J191" i="3"/>
  <c r="BF191" i="3" s="1"/>
  <c r="T190" i="3"/>
  <c r="R190" i="3"/>
  <c r="BK188" i="3"/>
  <c r="BI188" i="3"/>
  <c r="BH188" i="3"/>
  <c r="BG188" i="3"/>
  <c r="BE188" i="3"/>
  <c r="T188" i="3"/>
  <c r="R188" i="3"/>
  <c r="P188" i="3"/>
  <c r="P177" i="3" s="1"/>
  <c r="J188" i="3"/>
  <c r="BF188" i="3" s="1"/>
  <c r="BK184" i="3"/>
  <c r="BI184" i="3"/>
  <c r="BH184" i="3"/>
  <c r="BG184" i="3"/>
  <c r="BE184" i="3"/>
  <c r="T184" i="3"/>
  <c r="R184" i="3"/>
  <c r="P184" i="3"/>
  <c r="J184" i="3"/>
  <c r="BF184" i="3" s="1"/>
  <c r="BK182" i="3"/>
  <c r="BK177" i="3" s="1"/>
  <c r="J177" i="3" s="1"/>
  <c r="J103" i="3" s="1"/>
  <c r="BI182" i="3"/>
  <c r="BH182" i="3"/>
  <c r="BG182" i="3"/>
  <c r="BF182" i="3"/>
  <c r="BE182" i="3"/>
  <c r="T182" i="3"/>
  <c r="R182" i="3"/>
  <c r="R177" i="3" s="1"/>
  <c r="P182" i="3"/>
  <c r="J182" i="3"/>
  <c r="BK178" i="3"/>
  <c r="BI178" i="3"/>
  <c r="BH178" i="3"/>
  <c r="BG178" i="3"/>
  <c r="BF178" i="3"/>
  <c r="BE178" i="3"/>
  <c r="T178" i="3"/>
  <c r="T177" i="3" s="1"/>
  <c r="R178" i="3"/>
  <c r="P178" i="3"/>
  <c r="J178" i="3"/>
  <c r="BK176" i="3"/>
  <c r="BI176" i="3"/>
  <c r="BH176" i="3"/>
  <c r="BG176" i="3"/>
  <c r="BE176" i="3"/>
  <c r="T176" i="3"/>
  <c r="R176" i="3"/>
  <c r="P176" i="3"/>
  <c r="J176" i="3"/>
  <c r="BF176" i="3" s="1"/>
  <c r="BK175" i="3"/>
  <c r="T175" i="3"/>
  <c r="R175" i="3"/>
  <c r="P175" i="3"/>
  <c r="J175" i="3"/>
  <c r="J102" i="3" s="1"/>
  <c r="BK173" i="3"/>
  <c r="BK172" i="3" s="1"/>
  <c r="J172" i="3" s="1"/>
  <c r="J101" i="3" s="1"/>
  <c r="BI173" i="3"/>
  <c r="BH173" i="3"/>
  <c r="BG173" i="3"/>
  <c r="BE173" i="3"/>
  <c r="T173" i="3"/>
  <c r="R173" i="3"/>
  <c r="P173" i="3"/>
  <c r="P172" i="3" s="1"/>
  <c r="J173" i="3"/>
  <c r="BF173" i="3" s="1"/>
  <c r="T172" i="3"/>
  <c r="R172" i="3"/>
  <c r="BK170" i="3"/>
  <c r="BI170" i="3"/>
  <c r="BH170" i="3"/>
  <c r="BG170" i="3"/>
  <c r="BE170" i="3"/>
  <c r="T170" i="3"/>
  <c r="R170" i="3"/>
  <c r="P170" i="3"/>
  <c r="J170" i="3"/>
  <c r="BF170" i="3" s="1"/>
  <c r="BK168" i="3"/>
  <c r="BI168" i="3"/>
  <c r="BH168" i="3"/>
  <c r="BG168" i="3"/>
  <c r="BE168" i="3"/>
  <c r="T168" i="3"/>
  <c r="R168" i="3"/>
  <c r="P168" i="3"/>
  <c r="J168" i="3"/>
  <c r="BF168" i="3" s="1"/>
  <c r="BK166" i="3"/>
  <c r="BI166" i="3"/>
  <c r="BH166" i="3"/>
  <c r="BG166" i="3"/>
  <c r="BE166" i="3"/>
  <c r="T166" i="3"/>
  <c r="R166" i="3"/>
  <c r="P166" i="3"/>
  <c r="J166" i="3"/>
  <c r="BF166" i="3" s="1"/>
  <c r="BK164" i="3"/>
  <c r="BI164" i="3"/>
  <c r="BH164" i="3"/>
  <c r="BG164" i="3"/>
  <c r="BE164" i="3"/>
  <c r="T164" i="3"/>
  <c r="R164" i="3"/>
  <c r="P164" i="3"/>
  <c r="J164" i="3"/>
  <c r="BF164" i="3" s="1"/>
  <c r="BK160" i="3"/>
  <c r="BI160" i="3"/>
  <c r="BH160" i="3"/>
  <c r="BG160" i="3"/>
  <c r="BF160" i="3"/>
  <c r="BE160" i="3"/>
  <c r="T160" i="3"/>
  <c r="R160" i="3"/>
  <c r="P160" i="3"/>
  <c r="J160" i="3"/>
  <c r="BK158" i="3"/>
  <c r="BI158" i="3"/>
  <c r="BH158" i="3"/>
  <c r="BG158" i="3"/>
  <c r="BF158" i="3"/>
  <c r="BE158" i="3"/>
  <c r="T158" i="3"/>
  <c r="R158" i="3"/>
  <c r="P158" i="3"/>
  <c r="J158" i="3"/>
  <c r="BK154" i="3"/>
  <c r="BI154" i="3"/>
  <c r="BH154" i="3"/>
  <c r="BG154" i="3"/>
  <c r="BE154" i="3"/>
  <c r="T154" i="3"/>
  <c r="R154" i="3"/>
  <c r="P154" i="3"/>
  <c r="J154" i="3"/>
  <c r="BF154" i="3" s="1"/>
  <c r="BK153" i="3"/>
  <c r="BI153" i="3"/>
  <c r="BH153" i="3"/>
  <c r="BG153" i="3"/>
  <c r="BE153" i="3"/>
  <c r="T153" i="3"/>
  <c r="R153" i="3"/>
  <c r="R146" i="3" s="1"/>
  <c r="R145" i="3" s="1"/>
  <c r="P153" i="3"/>
  <c r="J153" i="3"/>
  <c r="BF153" i="3" s="1"/>
  <c r="BK152" i="3"/>
  <c r="BK146" i="3" s="1"/>
  <c r="BI152" i="3"/>
  <c r="BH152" i="3"/>
  <c r="BG152" i="3"/>
  <c r="BE152" i="3"/>
  <c r="T152" i="3"/>
  <c r="R152" i="3"/>
  <c r="P152" i="3"/>
  <c r="P146" i="3" s="1"/>
  <c r="J152" i="3"/>
  <c r="BF152" i="3" s="1"/>
  <c r="BK147" i="3"/>
  <c r="BI147" i="3"/>
  <c r="BH147" i="3"/>
  <c r="BG147" i="3"/>
  <c r="F39" i="3" s="1"/>
  <c r="BB97" i="1" s="1"/>
  <c r="BE147" i="3"/>
  <c r="T147" i="3"/>
  <c r="R147" i="3"/>
  <c r="P147" i="3"/>
  <c r="J147" i="3"/>
  <c r="BF147" i="3" s="1"/>
  <c r="T146" i="3"/>
  <c r="T145" i="3" s="1"/>
  <c r="J141" i="3"/>
  <c r="J140" i="3"/>
  <c r="F140" i="3"/>
  <c r="F138" i="3"/>
  <c r="E136" i="3"/>
  <c r="BI121" i="3"/>
  <c r="BH121" i="3"/>
  <c r="BG121" i="3"/>
  <c r="BE121" i="3"/>
  <c r="BI120" i="3"/>
  <c r="BH120" i="3"/>
  <c r="BG120" i="3"/>
  <c r="BF120" i="3"/>
  <c r="BE120" i="3"/>
  <c r="BI119" i="3"/>
  <c r="BH119" i="3"/>
  <c r="BG119" i="3"/>
  <c r="BF119" i="3"/>
  <c r="BE119" i="3"/>
  <c r="BI118" i="3"/>
  <c r="BH118" i="3"/>
  <c r="BG118" i="3"/>
  <c r="BF118" i="3"/>
  <c r="BE118" i="3"/>
  <c r="BI117" i="3"/>
  <c r="BH117" i="3"/>
  <c r="BG117" i="3"/>
  <c r="BF117" i="3"/>
  <c r="BE117" i="3"/>
  <c r="J37" i="3" s="1"/>
  <c r="AV97" i="1" s="1"/>
  <c r="BI116" i="3"/>
  <c r="F41" i="3" s="1"/>
  <c r="BD97" i="1" s="1"/>
  <c r="BH116" i="3"/>
  <c r="F40" i="3" s="1"/>
  <c r="BC97" i="1" s="1"/>
  <c r="BG116" i="3"/>
  <c r="BF116" i="3"/>
  <c r="BE116" i="3"/>
  <c r="J93" i="3"/>
  <c r="F93" i="3"/>
  <c r="F91" i="3"/>
  <c r="E89" i="3"/>
  <c r="J41" i="3"/>
  <c r="J40" i="3"/>
  <c r="J39" i="3"/>
  <c r="F37" i="3"/>
  <c r="AZ97" i="1" s="1"/>
  <c r="J26" i="3"/>
  <c r="E26" i="3"/>
  <c r="J94" i="3" s="1"/>
  <c r="J25" i="3"/>
  <c r="J20" i="3"/>
  <c r="E20" i="3"/>
  <c r="F141" i="3" s="1"/>
  <c r="J19" i="3"/>
  <c r="J14" i="3"/>
  <c r="J138" i="3" s="1"/>
  <c r="E7" i="3"/>
  <c r="E85" i="3" s="1"/>
  <c r="BK426" i="2"/>
  <c r="BK425" i="2" s="1"/>
  <c r="J425" i="2" s="1"/>
  <c r="J112" i="2" s="1"/>
  <c r="BI426" i="2"/>
  <c r="BH426" i="2"/>
  <c r="BG426" i="2"/>
  <c r="BE426" i="2"/>
  <c r="T426" i="2"/>
  <c r="R426" i="2"/>
  <c r="P426" i="2"/>
  <c r="P425" i="2" s="1"/>
  <c r="J426" i="2"/>
  <c r="BF426" i="2" s="1"/>
  <c r="T425" i="2"/>
  <c r="R425" i="2"/>
  <c r="BK424" i="2"/>
  <c r="BI424" i="2"/>
  <c r="BH424" i="2"/>
  <c r="BG424" i="2"/>
  <c r="BE424" i="2"/>
  <c r="T424" i="2"/>
  <c r="R424" i="2"/>
  <c r="P424" i="2"/>
  <c r="J424" i="2"/>
  <c r="BF424" i="2" s="1"/>
  <c r="BK419" i="2"/>
  <c r="BI419" i="2"/>
  <c r="BH419" i="2"/>
  <c r="BG419" i="2"/>
  <c r="BE419" i="2"/>
  <c r="T419" i="2"/>
  <c r="R419" i="2"/>
  <c r="R409" i="2" s="1"/>
  <c r="P419" i="2"/>
  <c r="J419" i="2"/>
  <c r="BF419" i="2" s="1"/>
  <c r="BK416" i="2"/>
  <c r="BI416" i="2"/>
  <c r="BH416" i="2"/>
  <c r="BG416" i="2"/>
  <c r="BE416" i="2"/>
  <c r="T416" i="2"/>
  <c r="R416" i="2"/>
  <c r="P416" i="2"/>
  <c r="J416" i="2"/>
  <c r="BF416" i="2" s="1"/>
  <c r="BK413" i="2"/>
  <c r="BI413" i="2"/>
  <c r="BH413" i="2"/>
  <c r="BG413" i="2"/>
  <c r="BE413" i="2"/>
  <c r="T413" i="2"/>
  <c r="T409" i="2" s="1"/>
  <c r="R413" i="2"/>
  <c r="P413" i="2"/>
  <c r="J413" i="2"/>
  <c r="BF413" i="2" s="1"/>
  <c r="BK410" i="2"/>
  <c r="BK409" i="2" s="1"/>
  <c r="J409" i="2" s="1"/>
  <c r="J111" i="2" s="1"/>
  <c r="BI410" i="2"/>
  <c r="BH410" i="2"/>
  <c r="BG410" i="2"/>
  <c r="BF410" i="2"/>
  <c r="BE410" i="2"/>
  <c r="T410" i="2"/>
  <c r="R410" i="2"/>
  <c r="P410" i="2"/>
  <c r="J410" i="2"/>
  <c r="P409" i="2"/>
  <c r="BK408" i="2"/>
  <c r="BI408" i="2"/>
  <c r="BH408" i="2"/>
  <c r="BG408" i="2"/>
  <c r="BE408" i="2"/>
  <c r="T408" i="2"/>
  <c r="R408" i="2"/>
  <c r="P408" i="2"/>
  <c r="J408" i="2"/>
  <c r="BF408" i="2" s="1"/>
  <c r="BK407" i="2"/>
  <c r="BK406" i="2" s="1"/>
  <c r="J406" i="2" s="1"/>
  <c r="J110" i="2" s="1"/>
  <c r="BI407" i="2"/>
  <c r="BH407" i="2"/>
  <c r="BG407" i="2"/>
  <c r="BF407" i="2"/>
  <c r="BE407" i="2"/>
  <c r="T407" i="2"/>
  <c r="R407" i="2"/>
  <c r="P407" i="2"/>
  <c r="J407" i="2"/>
  <c r="T406" i="2"/>
  <c r="R406" i="2"/>
  <c r="P406" i="2"/>
  <c r="BK405" i="2"/>
  <c r="BI405" i="2"/>
  <c r="BH405" i="2"/>
  <c r="BG405" i="2"/>
  <c r="BE405" i="2"/>
  <c r="T405" i="2"/>
  <c r="R405" i="2"/>
  <c r="P405" i="2"/>
  <c r="J405" i="2"/>
  <c r="BF405" i="2" s="1"/>
  <c r="BK404" i="2"/>
  <c r="BI404" i="2"/>
  <c r="BH404" i="2"/>
  <c r="BG404" i="2"/>
  <c r="BE404" i="2"/>
  <c r="T404" i="2"/>
  <c r="R404" i="2"/>
  <c r="P404" i="2"/>
  <c r="J404" i="2"/>
  <c r="BF404" i="2" s="1"/>
  <c r="BK401" i="2"/>
  <c r="BI401" i="2"/>
  <c r="BH401" i="2"/>
  <c r="BG401" i="2"/>
  <c r="BF401" i="2"/>
  <c r="BE401" i="2"/>
  <c r="T401" i="2"/>
  <c r="R401" i="2"/>
  <c r="P401" i="2"/>
  <c r="J401" i="2"/>
  <c r="BK397" i="2"/>
  <c r="BI397" i="2"/>
  <c r="BH397" i="2"/>
  <c r="BG397" i="2"/>
  <c r="BF397" i="2"/>
  <c r="BE397" i="2"/>
  <c r="T397" i="2"/>
  <c r="R397" i="2"/>
  <c r="P397" i="2"/>
  <c r="J397" i="2"/>
  <c r="BK395" i="2"/>
  <c r="BK394" i="2" s="1"/>
  <c r="J394" i="2" s="1"/>
  <c r="J109" i="2" s="1"/>
  <c r="BI395" i="2"/>
  <c r="BH395" i="2"/>
  <c r="BG395" i="2"/>
  <c r="BE395" i="2"/>
  <c r="T395" i="2"/>
  <c r="T394" i="2" s="1"/>
  <c r="R395" i="2"/>
  <c r="R394" i="2" s="1"/>
  <c r="P395" i="2"/>
  <c r="P394" i="2" s="1"/>
  <c r="J395" i="2"/>
  <c r="BF395" i="2" s="1"/>
  <c r="BK393" i="2"/>
  <c r="BI393" i="2"/>
  <c r="BH393" i="2"/>
  <c r="BG393" i="2"/>
  <c r="BF393" i="2"/>
  <c r="BE393" i="2"/>
  <c r="T393" i="2"/>
  <c r="R393" i="2"/>
  <c r="P393" i="2"/>
  <c r="J393" i="2"/>
  <c r="BK389" i="2"/>
  <c r="BK388" i="2" s="1"/>
  <c r="BI389" i="2"/>
  <c r="BH389" i="2"/>
  <c r="BG389" i="2"/>
  <c r="BF389" i="2"/>
  <c r="BE389" i="2"/>
  <c r="T389" i="2"/>
  <c r="T388" i="2" s="1"/>
  <c r="R389" i="2"/>
  <c r="R388" i="2" s="1"/>
  <c r="R387" i="2" s="1"/>
  <c r="P389" i="2"/>
  <c r="P388" i="2" s="1"/>
  <c r="P387" i="2" s="1"/>
  <c r="J389" i="2"/>
  <c r="BK386" i="2"/>
  <c r="BK385" i="2" s="1"/>
  <c r="J385" i="2" s="1"/>
  <c r="J106" i="2" s="1"/>
  <c r="BI386" i="2"/>
  <c r="BH386" i="2"/>
  <c r="BG386" i="2"/>
  <c r="BE386" i="2"/>
  <c r="T386" i="2"/>
  <c r="R386" i="2"/>
  <c r="P386" i="2"/>
  <c r="P385" i="2" s="1"/>
  <c r="J386" i="2"/>
  <c r="BF386" i="2" s="1"/>
  <c r="T385" i="2"/>
  <c r="R385" i="2"/>
  <c r="BK384" i="2"/>
  <c r="BI384" i="2"/>
  <c r="BH384" i="2"/>
  <c r="BG384" i="2"/>
  <c r="BE384" i="2"/>
  <c r="T384" i="2"/>
  <c r="R384" i="2"/>
  <c r="P384" i="2"/>
  <c r="J384" i="2"/>
  <c r="BF384" i="2" s="1"/>
  <c r="BK382" i="2"/>
  <c r="BI382" i="2"/>
  <c r="BH382" i="2"/>
  <c r="BG382" i="2"/>
  <c r="BE382" i="2"/>
  <c r="T382" i="2"/>
  <c r="R382" i="2"/>
  <c r="P382" i="2"/>
  <c r="J382" i="2"/>
  <c r="BF382" i="2" s="1"/>
  <c r="BK381" i="2"/>
  <c r="BI381" i="2"/>
  <c r="BH381" i="2"/>
  <c r="BG381" i="2"/>
  <c r="BE381" i="2"/>
  <c r="T381" i="2"/>
  <c r="R381" i="2"/>
  <c r="P381" i="2"/>
  <c r="J381" i="2"/>
  <c r="BF381" i="2" s="1"/>
  <c r="BK379" i="2"/>
  <c r="BI379" i="2"/>
  <c r="BH379" i="2"/>
  <c r="BG379" i="2"/>
  <c r="BE379" i="2"/>
  <c r="T379" i="2"/>
  <c r="R379" i="2"/>
  <c r="P379" i="2"/>
  <c r="J379" i="2"/>
  <c r="BF379" i="2" s="1"/>
  <c r="BK378" i="2"/>
  <c r="BI378" i="2"/>
  <c r="BH378" i="2"/>
  <c r="BG378" i="2"/>
  <c r="BF378" i="2"/>
  <c r="BE378" i="2"/>
  <c r="T378" i="2"/>
  <c r="R378" i="2"/>
  <c r="P378" i="2"/>
  <c r="J378" i="2"/>
  <c r="BK376" i="2"/>
  <c r="BI376" i="2"/>
  <c r="BH376" i="2"/>
  <c r="BG376" i="2"/>
  <c r="BF376" i="2"/>
  <c r="BE376" i="2"/>
  <c r="T376" i="2"/>
  <c r="R376" i="2"/>
  <c r="P376" i="2"/>
  <c r="J376" i="2"/>
  <c r="BK370" i="2"/>
  <c r="BI370" i="2"/>
  <c r="BH370" i="2"/>
  <c r="BG370" i="2"/>
  <c r="BE370" i="2"/>
  <c r="T370" i="2"/>
  <c r="R370" i="2"/>
  <c r="P370" i="2"/>
  <c r="J370" i="2"/>
  <c r="BF370" i="2" s="1"/>
  <c r="BK366" i="2"/>
  <c r="BI366" i="2"/>
  <c r="BH366" i="2"/>
  <c r="BG366" i="2"/>
  <c r="BE366" i="2"/>
  <c r="T366" i="2"/>
  <c r="R366" i="2"/>
  <c r="P366" i="2"/>
  <c r="J366" i="2"/>
  <c r="BF366" i="2" s="1"/>
  <c r="BK360" i="2"/>
  <c r="BI360" i="2"/>
  <c r="BH360" i="2"/>
  <c r="BG360" i="2"/>
  <c r="BE360" i="2"/>
  <c r="T360" i="2"/>
  <c r="R360" i="2"/>
  <c r="P360" i="2"/>
  <c r="J360" i="2"/>
  <c r="BF360" i="2" s="1"/>
  <c r="BK359" i="2"/>
  <c r="BI359" i="2"/>
  <c r="BH359" i="2"/>
  <c r="BG359" i="2"/>
  <c r="BE359" i="2"/>
  <c r="T359" i="2"/>
  <c r="R359" i="2"/>
  <c r="P359" i="2"/>
  <c r="J359" i="2"/>
  <c r="BF359" i="2" s="1"/>
  <c r="BK355" i="2"/>
  <c r="BI355" i="2"/>
  <c r="BH355" i="2"/>
  <c r="BG355" i="2"/>
  <c r="BF355" i="2"/>
  <c r="BE355" i="2"/>
  <c r="T355" i="2"/>
  <c r="R355" i="2"/>
  <c r="P355" i="2"/>
  <c r="J355" i="2"/>
  <c r="BK352" i="2"/>
  <c r="BI352" i="2"/>
  <c r="BH352" i="2"/>
  <c r="BG352" i="2"/>
  <c r="BF352" i="2"/>
  <c r="BE352" i="2"/>
  <c r="T352" i="2"/>
  <c r="R352" i="2"/>
  <c r="P352" i="2"/>
  <c r="J352" i="2"/>
  <c r="BK351" i="2"/>
  <c r="BI351" i="2"/>
  <c r="BH351" i="2"/>
  <c r="BG351" i="2"/>
  <c r="BE351" i="2"/>
  <c r="T351" i="2"/>
  <c r="R351" i="2"/>
  <c r="P351" i="2"/>
  <c r="J351" i="2"/>
  <c r="BF351" i="2" s="1"/>
  <c r="BK350" i="2"/>
  <c r="BI350" i="2"/>
  <c r="BH350" i="2"/>
  <c r="BG350" i="2"/>
  <c r="BE350" i="2"/>
  <c r="T350" i="2"/>
  <c r="R350" i="2"/>
  <c r="P350" i="2"/>
  <c r="J350" i="2"/>
  <c r="BF350" i="2" s="1"/>
  <c r="BK344" i="2"/>
  <c r="BI344" i="2"/>
  <c r="BH344" i="2"/>
  <c r="BG344" i="2"/>
  <c r="BE344" i="2"/>
  <c r="T344" i="2"/>
  <c r="R344" i="2"/>
  <c r="P344" i="2"/>
  <c r="J344" i="2"/>
  <c r="BF344" i="2" s="1"/>
  <c r="BK338" i="2"/>
  <c r="BI338" i="2"/>
  <c r="BH338" i="2"/>
  <c r="BG338" i="2"/>
  <c r="BE338" i="2"/>
  <c r="T338" i="2"/>
  <c r="R338" i="2"/>
  <c r="P338" i="2"/>
  <c r="J338" i="2"/>
  <c r="BF338" i="2" s="1"/>
  <c r="BK334" i="2"/>
  <c r="BI334" i="2"/>
  <c r="BH334" i="2"/>
  <c r="BG334" i="2"/>
  <c r="BF334" i="2"/>
  <c r="BE334" i="2"/>
  <c r="T334" i="2"/>
  <c r="R334" i="2"/>
  <c r="P334" i="2"/>
  <c r="J334" i="2"/>
  <c r="BK330" i="2"/>
  <c r="BI330" i="2"/>
  <c r="BH330" i="2"/>
  <c r="BG330" i="2"/>
  <c r="BF330" i="2"/>
  <c r="BE330" i="2"/>
  <c r="T330" i="2"/>
  <c r="R330" i="2"/>
  <c r="P330" i="2"/>
  <c r="J330" i="2"/>
  <c r="BK327" i="2"/>
  <c r="BI327" i="2"/>
  <c r="BH327" i="2"/>
  <c r="BG327" i="2"/>
  <c r="BE327" i="2"/>
  <c r="T327" i="2"/>
  <c r="R327" i="2"/>
  <c r="P327" i="2"/>
  <c r="J327" i="2"/>
  <c r="BF327" i="2" s="1"/>
  <c r="BK326" i="2"/>
  <c r="BI326" i="2"/>
  <c r="BH326" i="2"/>
  <c r="BG326" i="2"/>
  <c r="BE326" i="2"/>
  <c r="T326" i="2"/>
  <c r="R326" i="2"/>
  <c r="P326" i="2"/>
  <c r="J326" i="2"/>
  <c r="BF326" i="2" s="1"/>
  <c r="BK325" i="2"/>
  <c r="BI325" i="2"/>
  <c r="BH325" i="2"/>
  <c r="BG325" i="2"/>
  <c r="BE325" i="2"/>
  <c r="T325" i="2"/>
  <c r="R325" i="2"/>
  <c r="P325" i="2"/>
  <c r="J325" i="2"/>
  <c r="BF325" i="2" s="1"/>
  <c r="BK311" i="2"/>
  <c r="BI311" i="2"/>
  <c r="BH311" i="2"/>
  <c r="BG311" i="2"/>
  <c r="BE311" i="2"/>
  <c r="T311" i="2"/>
  <c r="R311" i="2"/>
  <c r="P311" i="2"/>
  <c r="J311" i="2"/>
  <c r="BF311" i="2" s="1"/>
  <c r="BK307" i="2"/>
  <c r="BI307" i="2"/>
  <c r="BH307" i="2"/>
  <c r="BG307" i="2"/>
  <c r="BF307" i="2"/>
  <c r="BE307" i="2"/>
  <c r="T307" i="2"/>
  <c r="R307" i="2"/>
  <c r="P307" i="2"/>
  <c r="J307" i="2"/>
  <c r="BK301" i="2"/>
  <c r="BI301" i="2"/>
  <c r="BH301" i="2"/>
  <c r="BG301" i="2"/>
  <c r="BF301" i="2"/>
  <c r="BE301" i="2"/>
  <c r="T301" i="2"/>
  <c r="R301" i="2"/>
  <c r="P301" i="2"/>
  <c r="J301" i="2"/>
  <c r="BK294" i="2"/>
  <c r="BK293" i="2" s="1"/>
  <c r="J293" i="2" s="1"/>
  <c r="J105" i="2" s="1"/>
  <c r="BI294" i="2"/>
  <c r="BH294" i="2"/>
  <c r="BG294" i="2"/>
  <c r="BE294" i="2"/>
  <c r="T294" i="2"/>
  <c r="T293" i="2" s="1"/>
  <c r="R294" i="2"/>
  <c r="R293" i="2" s="1"/>
  <c r="P294" i="2"/>
  <c r="P293" i="2" s="1"/>
  <c r="J294" i="2"/>
  <c r="BF294" i="2" s="1"/>
  <c r="BK289" i="2"/>
  <c r="BI289" i="2"/>
  <c r="BH289" i="2"/>
  <c r="BG289" i="2"/>
  <c r="BF289" i="2"/>
  <c r="BE289" i="2"/>
  <c r="T289" i="2"/>
  <c r="R289" i="2"/>
  <c r="P289" i="2"/>
  <c r="J289" i="2"/>
  <c r="BK288" i="2"/>
  <c r="BK287" i="2" s="1"/>
  <c r="J287" i="2" s="1"/>
  <c r="J104" i="2" s="1"/>
  <c r="BI288" i="2"/>
  <c r="BH288" i="2"/>
  <c r="BG288" i="2"/>
  <c r="BF288" i="2"/>
  <c r="BE288" i="2"/>
  <c r="T288" i="2"/>
  <c r="T287" i="2" s="1"/>
  <c r="R288" i="2"/>
  <c r="R287" i="2" s="1"/>
  <c r="P288" i="2"/>
  <c r="P287" i="2" s="1"/>
  <c r="J288" i="2"/>
  <c r="BK284" i="2"/>
  <c r="BI284" i="2"/>
  <c r="BH284" i="2"/>
  <c r="BG284" i="2"/>
  <c r="BF284" i="2"/>
  <c r="BE284" i="2"/>
  <c r="T284" i="2"/>
  <c r="R284" i="2"/>
  <c r="P284" i="2"/>
  <c r="J284" i="2"/>
  <c r="BK282" i="2"/>
  <c r="BI282" i="2"/>
  <c r="BH282" i="2"/>
  <c r="BG282" i="2"/>
  <c r="BF282" i="2"/>
  <c r="BE282" i="2"/>
  <c r="T282" i="2"/>
  <c r="R282" i="2"/>
  <c r="P282" i="2"/>
  <c r="J282" i="2"/>
  <c r="BK278" i="2"/>
  <c r="BI278" i="2"/>
  <c r="BH278" i="2"/>
  <c r="BG278" i="2"/>
  <c r="BE278" i="2"/>
  <c r="T278" i="2"/>
  <c r="R278" i="2"/>
  <c r="P278" i="2"/>
  <c r="J278" i="2"/>
  <c r="BF278" i="2" s="1"/>
  <c r="BK272" i="2"/>
  <c r="BI272" i="2"/>
  <c r="BH272" i="2"/>
  <c r="BG272" i="2"/>
  <c r="BE272" i="2"/>
  <c r="T272" i="2"/>
  <c r="R272" i="2"/>
  <c r="R271" i="2" s="1"/>
  <c r="P272" i="2"/>
  <c r="P271" i="2" s="1"/>
  <c r="J272" i="2"/>
  <c r="BF272" i="2" s="1"/>
  <c r="BK271" i="2"/>
  <c r="J271" i="2" s="1"/>
  <c r="J103" i="2" s="1"/>
  <c r="T271" i="2"/>
  <c r="BK269" i="2"/>
  <c r="BI269" i="2"/>
  <c r="BH269" i="2"/>
  <c r="BG269" i="2"/>
  <c r="BF269" i="2"/>
  <c r="BE269" i="2"/>
  <c r="T269" i="2"/>
  <c r="R269" i="2"/>
  <c r="P269" i="2"/>
  <c r="J269" i="2"/>
  <c r="BK217" i="2"/>
  <c r="BI217" i="2"/>
  <c r="BH217" i="2"/>
  <c r="BG217" i="2"/>
  <c r="BE217" i="2"/>
  <c r="T217" i="2"/>
  <c r="R217" i="2"/>
  <c r="P217" i="2"/>
  <c r="J217" i="2"/>
  <c r="BF217" i="2" s="1"/>
  <c r="BK215" i="2"/>
  <c r="BI215" i="2"/>
  <c r="BH215" i="2"/>
  <c r="BG215" i="2"/>
  <c r="BE215" i="2"/>
  <c r="T215" i="2"/>
  <c r="R215" i="2"/>
  <c r="P215" i="2"/>
  <c r="J215" i="2"/>
  <c r="BF215" i="2" s="1"/>
  <c r="BK213" i="2"/>
  <c r="BI213" i="2"/>
  <c r="BH213" i="2"/>
  <c r="BG213" i="2"/>
  <c r="BE213" i="2"/>
  <c r="T213" i="2"/>
  <c r="R213" i="2"/>
  <c r="P213" i="2"/>
  <c r="J213" i="2"/>
  <c r="BF213" i="2" s="1"/>
  <c r="BK208" i="2"/>
  <c r="BI208" i="2"/>
  <c r="BH208" i="2"/>
  <c r="BG208" i="2"/>
  <c r="BF208" i="2"/>
  <c r="BE208" i="2"/>
  <c r="T208" i="2"/>
  <c r="R208" i="2"/>
  <c r="P208" i="2"/>
  <c r="J208" i="2"/>
  <c r="BK202" i="2"/>
  <c r="BI202" i="2"/>
  <c r="BH202" i="2"/>
  <c r="BG202" i="2"/>
  <c r="BF202" i="2"/>
  <c r="BE202" i="2"/>
  <c r="T202" i="2"/>
  <c r="R202" i="2"/>
  <c r="P202" i="2"/>
  <c r="J202" i="2"/>
  <c r="BK199" i="2"/>
  <c r="BI199" i="2"/>
  <c r="BH199" i="2"/>
  <c r="BG199" i="2"/>
  <c r="BF199" i="2"/>
  <c r="BE199" i="2"/>
  <c r="T199" i="2"/>
  <c r="R199" i="2"/>
  <c r="P199" i="2"/>
  <c r="J199" i="2"/>
  <c r="BK196" i="2"/>
  <c r="BI196" i="2"/>
  <c r="BH196" i="2"/>
  <c r="BG196" i="2"/>
  <c r="BE196" i="2"/>
  <c r="T196" i="2"/>
  <c r="T195" i="2" s="1"/>
  <c r="R196" i="2"/>
  <c r="R195" i="2" s="1"/>
  <c r="P196" i="2"/>
  <c r="P195" i="2" s="1"/>
  <c r="J196" i="2"/>
  <c r="BF196" i="2" s="1"/>
  <c r="BK195" i="2"/>
  <c r="J195" i="2" s="1"/>
  <c r="J102" i="2" s="1"/>
  <c r="BK167" i="2"/>
  <c r="BI167" i="2"/>
  <c r="BH167" i="2"/>
  <c r="BG167" i="2"/>
  <c r="BF167" i="2"/>
  <c r="BE167" i="2"/>
  <c r="T167" i="2"/>
  <c r="R167" i="2"/>
  <c r="P167" i="2"/>
  <c r="J167" i="2"/>
  <c r="BK160" i="2"/>
  <c r="BK159" i="2" s="1"/>
  <c r="J159" i="2" s="1"/>
  <c r="J101" i="2" s="1"/>
  <c r="BI160" i="2"/>
  <c r="BH160" i="2"/>
  <c r="BG160" i="2"/>
  <c r="BE160" i="2"/>
  <c r="T160" i="2"/>
  <c r="T159" i="2" s="1"/>
  <c r="R160" i="2"/>
  <c r="R159" i="2" s="1"/>
  <c r="P160" i="2"/>
  <c r="P159" i="2" s="1"/>
  <c r="J160" i="2"/>
  <c r="BF160" i="2" s="1"/>
  <c r="BK157" i="2"/>
  <c r="BI157" i="2"/>
  <c r="BH157" i="2"/>
  <c r="BG157" i="2"/>
  <c r="BF157" i="2"/>
  <c r="BE157" i="2"/>
  <c r="T157" i="2"/>
  <c r="T146" i="2" s="1"/>
  <c r="T145" i="2" s="1"/>
  <c r="R157" i="2"/>
  <c r="P157" i="2"/>
  <c r="J157" i="2"/>
  <c r="BK155" i="2"/>
  <c r="BI155" i="2"/>
  <c r="BH155" i="2"/>
  <c r="BG155" i="2"/>
  <c r="BF155" i="2"/>
  <c r="BE155" i="2"/>
  <c r="T155" i="2"/>
  <c r="R155" i="2"/>
  <c r="P155" i="2"/>
  <c r="J155" i="2"/>
  <c r="BK153" i="2"/>
  <c r="BI153" i="2"/>
  <c r="BH153" i="2"/>
  <c r="BG153" i="2"/>
  <c r="BE153" i="2"/>
  <c r="T153" i="2"/>
  <c r="R153" i="2"/>
  <c r="P153" i="2"/>
  <c r="J153" i="2"/>
  <c r="BF153" i="2" s="1"/>
  <c r="BK147" i="2"/>
  <c r="BK146" i="2" s="1"/>
  <c r="BI147" i="2"/>
  <c r="BH147" i="2"/>
  <c r="BG147" i="2"/>
  <c r="BE147" i="2"/>
  <c r="T147" i="2"/>
  <c r="R147" i="2"/>
  <c r="P147" i="2"/>
  <c r="P146" i="2" s="1"/>
  <c r="J147" i="2"/>
  <c r="BF147" i="2" s="1"/>
  <c r="R146" i="2"/>
  <c r="R145" i="2" s="1"/>
  <c r="R144" i="2" s="1"/>
  <c r="J140" i="2"/>
  <c r="F140" i="2"/>
  <c r="J138" i="2"/>
  <c r="F138" i="2"/>
  <c r="E136" i="2"/>
  <c r="E132" i="2"/>
  <c r="BI121" i="2"/>
  <c r="BH121" i="2"/>
  <c r="BG121" i="2"/>
  <c r="F39" i="2" s="1"/>
  <c r="BB96" i="1" s="1"/>
  <c r="BB95" i="1" s="1"/>
  <c r="BE121" i="2"/>
  <c r="BI120" i="2"/>
  <c r="BH120" i="2"/>
  <c r="BG120" i="2"/>
  <c r="BF120" i="2"/>
  <c r="BE120" i="2"/>
  <c r="BI119" i="2"/>
  <c r="BH119" i="2"/>
  <c r="BG119" i="2"/>
  <c r="BF119" i="2"/>
  <c r="BE119" i="2"/>
  <c r="BI118" i="2"/>
  <c r="BH118" i="2"/>
  <c r="BG118" i="2"/>
  <c r="BF118" i="2"/>
  <c r="BE118" i="2"/>
  <c r="BI117" i="2"/>
  <c r="BH117" i="2"/>
  <c r="F40" i="2" s="1"/>
  <c r="BC96" i="1" s="1"/>
  <c r="BC95" i="1" s="1"/>
  <c r="BG117" i="2"/>
  <c r="BF117" i="2"/>
  <c r="BE117" i="2"/>
  <c r="F37" i="2" s="1"/>
  <c r="AZ96" i="1" s="1"/>
  <c r="BI116" i="2"/>
  <c r="F41" i="2" s="1"/>
  <c r="BD96" i="1" s="1"/>
  <c r="BD95" i="1" s="1"/>
  <c r="BD94" i="1" s="1"/>
  <c r="W36" i="1" s="1"/>
  <c r="BH116" i="2"/>
  <c r="BG116" i="2"/>
  <c r="BF116" i="2"/>
  <c r="BE116" i="2"/>
  <c r="J37" i="2" s="1"/>
  <c r="AV96" i="1" s="1"/>
  <c r="J93" i="2"/>
  <c r="F93" i="2"/>
  <c r="F91" i="2"/>
  <c r="E89" i="2"/>
  <c r="E85" i="2"/>
  <c r="J41" i="2"/>
  <c r="J40" i="2"/>
  <c r="J39" i="2"/>
  <c r="J26" i="2"/>
  <c r="E26" i="2"/>
  <c r="J141" i="2" s="1"/>
  <c r="J25" i="2"/>
  <c r="J20" i="2"/>
  <c r="E20" i="2"/>
  <c r="F141" i="2" s="1"/>
  <c r="J19" i="2"/>
  <c r="J14" i="2"/>
  <c r="J91" i="2" s="1"/>
  <c r="E7" i="2"/>
  <c r="CK106" i="1"/>
  <c r="CJ106" i="1"/>
  <c r="CI106" i="1"/>
  <c r="CH106" i="1"/>
  <c r="CG106" i="1"/>
  <c r="CF106" i="1"/>
  <c r="CE106" i="1"/>
  <c r="BZ106" i="1"/>
  <c r="CK105" i="1"/>
  <c r="CJ105" i="1"/>
  <c r="CI105" i="1"/>
  <c r="CH105" i="1"/>
  <c r="CG105" i="1"/>
  <c r="CF105" i="1"/>
  <c r="CE105" i="1"/>
  <c r="BZ105" i="1"/>
  <c r="CK104" i="1"/>
  <c r="CJ104" i="1"/>
  <c r="CI104" i="1"/>
  <c r="CH104" i="1"/>
  <c r="CG104" i="1"/>
  <c r="CF104" i="1"/>
  <c r="CE104" i="1"/>
  <c r="BZ104" i="1"/>
  <c r="CK103" i="1"/>
  <c r="CJ103" i="1"/>
  <c r="CI103" i="1"/>
  <c r="CH103" i="1"/>
  <c r="CG103" i="1"/>
  <c r="CF103" i="1"/>
  <c r="CE103" i="1"/>
  <c r="BZ103" i="1"/>
  <c r="AY100" i="1"/>
  <c r="BD99" i="1"/>
  <c r="AY99" i="1"/>
  <c r="AX99" i="1"/>
  <c r="AX98" i="1"/>
  <c r="AY97" i="1"/>
  <c r="AX97" i="1"/>
  <c r="AY96" i="1"/>
  <c r="AX96" i="1"/>
  <c r="AS95" i="1"/>
  <c r="AS94" i="1" s="1"/>
  <c r="AM90" i="1"/>
  <c r="L90" i="1"/>
  <c r="AM89" i="1"/>
  <c r="L89" i="1"/>
  <c r="AM87" i="1"/>
  <c r="L87" i="1"/>
  <c r="L85" i="1"/>
  <c r="L84" i="1"/>
  <c r="J146" i="2" l="1"/>
  <c r="J100" i="2" s="1"/>
  <c r="BK145" i="2"/>
  <c r="T144" i="2"/>
  <c r="BC94" i="1"/>
  <c r="AY95" i="1"/>
  <c r="T387" i="2"/>
  <c r="P145" i="3"/>
  <c r="P144" i="3" s="1"/>
  <c r="AU97" i="1" s="1"/>
  <c r="R217" i="3"/>
  <c r="R144" i="3" s="1"/>
  <c r="P145" i="2"/>
  <c r="P144" i="2" s="1"/>
  <c r="AU96" i="1" s="1"/>
  <c r="BK133" i="4"/>
  <c r="J134" i="4"/>
  <c r="J100" i="4" s="1"/>
  <c r="T144" i="3"/>
  <c r="BB94" i="1"/>
  <c r="AX95" i="1"/>
  <c r="BK387" i="2"/>
  <c r="J387" i="2" s="1"/>
  <c r="J107" i="2" s="1"/>
  <c r="J388" i="2"/>
  <c r="J108" i="2" s="1"/>
  <c r="J218" i="3"/>
  <c r="J110" i="3" s="1"/>
  <c r="BK217" i="3"/>
  <c r="J217" i="3" s="1"/>
  <c r="J109" i="3" s="1"/>
  <c r="J137" i="6"/>
  <c r="J100" i="6" s="1"/>
  <c r="BK136" i="6"/>
  <c r="BK145" i="3"/>
  <c r="J146" i="3"/>
  <c r="J100" i="3" s="1"/>
  <c r="J135" i="5"/>
  <c r="J100" i="5" s="1"/>
  <c r="BK134" i="5"/>
  <c r="F94" i="2"/>
  <c r="J91" i="3"/>
  <c r="J94" i="2"/>
  <c r="J37" i="5"/>
  <c r="AV99" i="1" s="1"/>
  <c r="J37" i="4"/>
  <c r="AV98" i="1" s="1"/>
  <c r="F129" i="4"/>
  <c r="F94" i="3"/>
  <c r="E132" i="3"/>
  <c r="J129" i="4"/>
  <c r="J130" i="5"/>
  <c r="F37" i="6"/>
  <c r="AZ100" i="1" s="1"/>
  <c r="AZ95" i="1" s="1"/>
  <c r="J129" i="6"/>
  <c r="AV95" i="1" l="1"/>
  <c r="AZ94" i="1"/>
  <c r="BK133" i="5"/>
  <c r="J133" i="5" s="1"/>
  <c r="J98" i="5" s="1"/>
  <c r="J134" i="5"/>
  <c r="J99" i="5" s="1"/>
  <c r="AX94" i="1"/>
  <c r="W34" i="1"/>
  <c r="AY94" i="1"/>
  <c r="W35" i="1"/>
  <c r="J136" i="6"/>
  <c r="J99" i="6" s="1"/>
  <c r="BK135" i="6"/>
  <c r="J135" i="6" s="1"/>
  <c r="J98" i="6" s="1"/>
  <c r="J133" i="4"/>
  <c r="J99" i="4" s="1"/>
  <c r="BK132" i="4"/>
  <c r="J132" i="4" s="1"/>
  <c r="J98" i="4" s="1"/>
  <c r="J145" i="3"/>
  <c r="J99" i="3" s="1"/>
  <c r="BK144" i="3"/>
  <c r="J144" i="3" s="1"/>
  <c r="J98" i="3" s="1"/>
  <c r="AU95" i="1"/>
  <c r="AU94" i="1" s="1"/>
  <c r="BK144" i="2"/>
  <c r="J144" i="2" s="1"/>
  <c r="J98" i="2" s="1"/>
  <c r="J145" i="2"/>
  <c r="J99" i="2" s="1"/>
  <c r="J32" i="5" l="1"/>
  <c r="J32" i="6"/>
  <c r="J32" i="2"/>
  <c r="J32" i="3"/>
  <c r="J32" i="4"/>
  <c r="AV94" i="1"/>
  <c r="J109" i="4" l="1"/>
  <c r="J121" i="2"/>
  <c r="J112" i="6"/>
  <c r="J110" i="5"/>
  <c r="J121" i="3"/>
  <c r="BF109" i="4" l="1"/>
  <c r="J103" i="4"/>
  <c r="J115" i="3"/>
  <c r="BF121" i="3"/>
  <c r="BF112" i="6"/>
  <c r="J106" i="6"/>
  <c r="BF110" i="5"/>
  <c r="J104" i="5"/>
  <c r="BF121" i="2"/>
  <c r="J115" i="2"/>
  <c r="J33" i="2" l="1"/>
  <c r="J34" i="2" s="1"/>
  <c r="J123" i="2"/>
  <c r="J33" i="5"/>
  <c r="J34" i="5" s="1"/>
  <c r="J112" i="5"/>
  <c r="F38" i="4"/>
  <c r="BA98" i="1" s="1"/>
  <c r="J38" i="4"/>
  <c r="AW98" i="1" s="1"/>
  <c r="AT98" i="1" s="1"/>
  <c r="J38" i="2"/>
  <c r="AW96" i="1" s="1"/>
  <c r="AT96" i="1" s="1"/>
  <c r="F38" i="2"/>
  <c r="BA96" i="1" s="1"/>
  <c r="J38" i="3"/>
  <c r="AW97" i="1" s="1"/>
  <c r="AT97" i="1" s="1"/>
  <c r="F38" i="3"/>
  <c r="BA97" i="1" s="1"/>
  <c r="F38" i="6"/>
  <c r="BA100" i="1" s="1"/>
  <c r="J38" i="6"/>
  <c r="AW100" i="1" s="1"/>
  <c r="AT100" i="1" s="1"/>
  <c r="J33" i="3"/>
  <c r="J34" i="3" s="1"/>
  <c r="J123" i="3"/>
  <c r="F38" i="5"/>
  <c r="BA99" i="1" s="1"/>
  <c r="J38" i="5"/>
  <c r="AW99" i="1" s="1"/>
  <c r="AT99" i="1" s="1"/>
  <c r="J33" i="6"/>
  <c r="J34" i="6" s="1"/>
  <c r="J114" i="6"/>
  <c r="J33" i="4"/>
  <c r="J34" i="4" s="1"/>
  <c r="J111" i="4"/>
  <c r="J43" i="3" l="1"/>
  <c r="AG97" i="1"/>
  <c r="AN97" i="1" s="1"/>
  <c r="AG96" i="1"/>
  <c r="J43" i="2"/>
  <c r="BA95" i="1"/>
  <c r="AG98" i="1"/>
  <c r="AN98" i="1" s="1"/>
  <c r="J43" i="4"/>
  <c r="AG100" i="1"/>
  <c r="AN100" i="1" s="1"/>
  <c r="J43" i="6"/>
  <c r="AG99" i="1"/>
  <c r="AN99" i="1" s="1"/>
  <c r="J43" i="5"/>
  <c r="BA94" i="1" l="1"/>
  <c r="AW95" i="1"/>
  <c r="AT95" i="1" s="1"/>
  <c r="AN96" i="1"/>
  <c r="AG95" i="1"/>
  <c r="AG94" i="1" l="1"/>
  <c r="AN95" i="1"/>
  <c r="AW94" i="1"/>
  <c r="W33" i="1"/>
  <c r="AK33" i="1" l="1"/>
  <c r="AT94" i="1"/>
  <c r="AK26" i="1"/>
  <c r="AG103" i="1"/>
  <c r="AG106" i="1"/>
  <c r="AG104" i="1"/>
  <c r="AG105" i="1"/>
  <c r="AN94" i="1"/>
  <c r="CD105" i="1" l="1"/>
  <c r="AV105" i="1"/>
  <c r="BY105" i="1" s="1"/>
  <c r="CD103" i="1"/>
  <c r="AV103" i="1"/>
  <c r="BY103" i="1" s="1"/>
  <c r="AG102" i="1"/>
  <c r="CD104" i="1"/>
  <c r="AV104" i="1"/>
  <c r="BY104" i="1" s="1"/>
  <c r="CD106" i="1"/>
  <c r="AV106" i="1"/>
  <c r="BY106" i="1" s="1"/>
  <c r="AN104" i="1" l="1"/>
  <c r="AK32" i="1"/>
  <c r="AN103" i="1"/>
  <c r="AK27" i="1"/>
  <c r="AK29" i="1" s="1"/>
  <c r="AK38" i="1" s="1"/>
  <c r="AG108" i="1"/>
  <c r="W32" i="1"/>
  <c r="AN105" i="1"/>
  <c r="AN106" i="1"/>
  <c r="AN102" i="1" l="1"/>
  <c r="AN108" i="1" s="1"/>
</calcChain>
</file>

<file path=xl/sharedStrings.xml><?xml version="1.0" encoding="utf-8"?>
<sst xmlns="http://schemas.openxmlformats.org/spreadsheetml/2006/main" count="6189" uniqueCount="1025">
  <si>
    <t>Export Komplet</t>
  </si>
  <si>
    <t>2.0</t>
  </si>
  <si>
    <t>False</t>
  </si>
  <si>
    <t>{ce77dc58-07e2-4b9c-9377-974369b1b82d}</t>
  </si>
  <si>
    <t>&gt;&gt;  skryté stĺpce  &lt;&lt;</t>
  </si>
  <si>
    <t>0,01</t>
  </si>
  <si>
    <t>23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</si>
  <si>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</si>
  <si>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</si>
  <si>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</si>
  <si>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</si>
  <si>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</si>
  <si>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Meniť je možné iba bunky so žltým podfarbením!
1) na prvom liste Rekapitulácie stavby vyplňte v zostave
    a) Rekapitulácia stavby
       - údaje o Zhotoviteľovi
         (prenesú sa do ostatných zostáv aj v iných listoch)
    b) Rekapitulácia objektov stavby
       - potrebné Ostatné náklady
2) na vybraných listoch vyplňte v zostave
    a) Krycí list
       - údaje o Zhotoviteľovi, pokiaľ sa líšia od údajov o Zhotoviteľovi na Rekapitulácii stavby
         (údaje se prenesú do ostatných zostav v danom liste)
    b) Rekapitulácia rozpočtu
       - potrebné Ostatné náklady
    c) Celkové náklady za stavbu
       - ceny na položkách
       - množstvo, pokiaľ má žlté podfarbenie
       - a v prípade potreby poznámku (tá je v skrytom stĺpci)</t>
  </si>
  <si>
    <t>Stavba:</t>
  </si>
  <si>
    <t>Rekonštrukcia kanálov autobusov hala č. 5, Jurajov Dvor</t>
  </si>
  <si>
    <t>JKSO:</t>
  </si>
  <si>
    <t>ČS:</t>
  </si>
  <si>
    <t>Miesto:</t>
  </si>
  <si>
    <t>Bratislava</t>
  </si>
  <si>
    <t>Dátum:</t>
  </si>
  <si>
    <t>12. 8. 2025</t>
  </si>
  <si>
    <t>Objednávateľ:</t>
  </si>
  <si>
    <t>IČO:</t>
  </si>
  <si>
    <t>DPB, a.s. Olejkárska 1, 814 52 Bratislava</t>
  </si>
  <si>
    <t>IČ DPH:</t>
  </si>
  <si>
    <t>Zhotoviteľ:</t>
  </si>
  <si>
    <t>Vyplň údaj</t>
  </si>
  <si>
    <t>Projektant:</t>
  </si>
  <si>
    <t>CITYPROJEKT, s.r.o.</t>
  </si>
  <si>
    <t>True</t>
  </si>
  <si>
    <t>Spracovateľ:</t>
  </si>
  <si>
    <t xml:space="preserve"> 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</si>
  <si>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</si>
  <si>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</si>
  <si>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</si>
  <si>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</si>
  <si>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</si>
  <si>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</si>
  <si>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</si>
  <si>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</si>
  <si>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</si>
  <si>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</si>
  <si>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</si>
  <si>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</si>
  <si>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</si>
  <si>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</si>
  <si>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</si>
  <si>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</si>
  <si>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</si>
  <si>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</si>
  <si>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</si>
  <si>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</si>
  <si>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</si>
  <si>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</si>
  <si>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</si>
  <si>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</si>
  <si>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</si>
  <si>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</si>
  <si>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</si>
  <si>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</si>
  <si>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</si>
  <si>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
náklady [EUR]</t>
  </si>
  <si>
    <t>DPH [EUR]</t>
  </si>
  <si>
    <t>Normohodiny [h]</t>
  </si>
  <si>
    <t>DPH základná [EUR]</t>
  </si>
  <si>
    <t>DPH znížená [EUR]</t>
  </si>
  <si>
    <t>DPH základná prenesená
[EUR]</t>
  </si>
  <si>
    <t>DPH znížená prenesená
[EUR]</t>
  </si>
  <si>
    <t>Základňa
DPH základná</t>
  </si>
  <si>
    <t>Základňa
DPH znížená</t>
  </si>
  <si>
    <t>Základňa
DPH zákl. prenesená</t>
  </si>
  <si>
    <t>Základňa
DPH zníž. prenesená</t>
  </si>
  <si>
    <t>Základňa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</si>
  <si>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</si>
  <si>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</si>
  <si>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</si>
  <si>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</si>
  <si>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</si>
  <si>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</si>
  <si>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01</t>
  </si>
  <si>
    <t>SO 01 - Rekonštrukcia kanálov autobusov hala č.5, Jurajov dvor</t>
  </si>
  <si>
    <t>STA</t>
  </si>
  <si>
    <t>1</t>
  </si>
  <si>
    <t>{f226be10-8349-4840-b223-24b0a55b309d}</t>
  </si>
  <si>
    <t>/</t>
  </si>
  <si>
    <t>01.1</t>
  </si>
  <si>
    <t>SO 01.1, SO 01.2, SO 01.3 - Asanácie + ASR + Statika</t>
  </si>
  <si>
    <t>Časť</t>
  </si>
  <si>
    <t>2</t>
  </si>
  <si>
    <t>{5ec60fe6-1733-4043-81f9-c89031fc752f}</t>
  </si>
  <si>
    <t>01.4</t>
  </si>
  <si>
    <t xml:space="preserve">SO 01.4 - ZDRAVOTECHNIKA </t>
  </si>
  <si>
    <t>{50a60b39-77a2-4c6e-ba69-ba44d2396a82}</t>
  </si>
  <si>
    <t>01.5</t>
  </si>
  <si>
    <t>SO 01.5 - ELI</t>
  </si>
  <si>
    <t>{d3af0fbb-c2fc-4f7b-8ff2-887ab8ce5a90}</t>
  </si>
  <si>
    <t>01.7</t>
  </si>
  <si>
    <t>SO 01.7 - Rozvody stlačeného vzduchu</t>
  </si>
  <si>
    <t>{5a8281f2-748a-4484-b988-4a63ac63fa5a}</t>
  </si>
  <si>
    <t>01.6</t>
  </si>
  <si>
    <t>SO 01.6 - VZT</t>
  </si>
  <si>
    <t>{412ed02f-6646-4056-b832-7f9df421edfa}</t>
  </si>
  <si>
    <t>2) Ostatné náklady zo súhrnného listu</t>
  </si>
  <si>
    <t>Percent. zadanie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</si>
  <si>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</si>
  <si>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</si>
  <si>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</si>
  <si>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</si>
  <si>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</si>
  <si>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</si>
  <si>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</si>
  <si>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d1</t>
  </si>
  <si>
    <t>Debnenie bočníc stužujúcich pásov a vencov vrátane vzpier zhotovenie</t>
  </si>
  <si>
    <t>45,3</t>
  </si>
  <si>
    <t>d2</t>
  </si>
  <si>
    <t>Debnenie prekladu  vrátane podpornej konštrukcie výšky do 4 m zhotovenie</t>
  </si>
  <si>
    <t>2,7</t>
  </si>
  <si>
    <t>KRYCÍ LIST ROZPOČTU</t>
  </si>
  <si>
    <t>v1</t>
  </si>
  <si>
    <t>Výkop jamy a ryhy v obmedzenom priestore horn. tr.3 ručne</t>
  </si>
  <si>
    <t>28,93</t>
  </si>
  <si>
    <t>hi1</t>
  </si>
  <si>
    <t>vyspravenie/D+M jestv. hydroizolácia v mieste narušenia vplyvom búraích prác</t>
  </si>
  <si>
    <t>100</t>
  </si>
  <si>
    <t>dt150</t>
  </si>
  <si>
    <t>Murivo nosné (m3) z betónových debniacich tvárnic s betónovou výplňou C 16/20 hrúbky 150 mm</t>
  </si>
  <si>
    <t>0,792</t>
  </si>
  <si>
    <t>d3</t>
  </si>
  <si>
    <t>Debnenie stien a priečok jednostranné, zhotovenie-dielce</t>
  </si>
  <si>
    <t>51,18</t>
  </si>
  <si>
    <t>Objekt:</t>
  </si>
  <si>
    <t>01 - SO 01 - Rekonštrukcia kanálov autobusov hala č.5, Jurajov dvor</t>
  </si>
  <si>
    <t>Časť:</t>
  </si>
  <si>
    <t>01.1 - SO 01.1, SO 01.2, SO 01.3 - Asanácie + ASR + Statika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</si>
  <si>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</si>
  <si>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</si>
  <si>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</si>
  <si>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</si>
  <si>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</si>
  <si>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</si>
  <si>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</si>
  <si>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</si>
  <si>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</si>
  <si>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</si>
  <si>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</si>
  <si>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</si>
  <si>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</si>
  <si>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</si>
  <si>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</si>
  <si>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</si>
  <si>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767 - Konštrukcie doplnkové kovové</t>
  </si>
  <si>
    <t xml:space="preserve">    769 - Montáže vzduchotechnických zariadení</t>
  </si>
  <si>
    <t xml:space="preserve">    777 - Podlahy syntetické</t>
  </si>
  <si>
    <t>OST - Ostatné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</si>
  <si>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</si>
  <si>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</si>
  <si>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</si>
  <si>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</si>
  <si>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</si>
  <si>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</si>
  <si>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</si>
  <si>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</si>
  <si>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</si>
  <si>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</si>
  <si>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</si>
  <si>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</si>
  <si>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</si>
  <si>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</si>
  <si>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</si>
  <si>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</si>
  <si>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</si>
  <si>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</si>
  <si>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</si>
  <si>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</si>
  <si>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</si>
  <si>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</si>
  <si>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</si>
  <si>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</si>
  <si>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</si>
  <si>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</si>
  <si>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130201001.S</t>
  </si>
  <si>
    <t>m3</t>
  </si>
  <si>
    <t>4</t>
  </si>
  <si>
    <t>1378388370</t>
  </si>
  <si>
    <t>VV</t>
  </si>
  <si>
    <t>"ryha š. 500 mm</t>
  </si>
  <si>
    <t>(6,207+7,409)*(1,2-0,25)  "acad, medzi kanalom 3 a 4</t>
  </si>
  <si>
    <t>4,461*(0,6-0,25)  "acad, medzi kan. 3 a 2</t>
  </si>
  <si>
    <t>(5,52+9,674)*(1,2-0,25)  "acad, medzi kan. 1 a 2</t>
  </si>
  <si>
    <t>Súčet</t>
  </si>
  <si>
    <t>162501102.S</t>
  </si>
  <si>
    <t>Vodorovné premiestnenie výkopku po spevnenej ceste z horniny tr.1-4, do 100 m3 na vzdialenosť do 3000 m</t>
  </si>
  <si>
    <t>-1556967751</t>
  </si>
  <si>
    <t>3</t>
  </si>
  <si>
    <t>162501105.S</t>
  </si>
  <si>
    <t>Vodorovné premiestnenie výkopku po spevnenej ceste z horniny tr.1-4, do 100 m3, príplatok k cene za každých ďalšich a začatých 1000 m (uvažované do 20 km)</t>
  </si>
  <si>
    <t>2080819253</t>
  </si>
  <si>
    <t>v1*(20-3)</t>
  </si>
  <si>
    <t>171209002.S</t>
  </si>
  <si>
    <t>Poplatok za skládku - zemina a kamenivo (17 05), ostatné</t>
  </si>
  <si>
    <t>t</t>
  </si>
  <si>
    <t>-17348833</t>
  </si>
  <si>
    <t>v1*1,9</t>
  </si>
  <si>
    <t>Zakladanie</t>
  </si>
  <si>
    <t>5</t>
  </si>
  <si>
    <t>274313611.S-1</t>
  </si>
  <si>
    <t>Betón základových pásov, prostý tr. C 16/20 - dobetónovanie výkopu po osadení inštalácií</t>
  </si>
  <si>
    <t>951426045</t>
  </si>
  <si>
    <t>(6,207+7,409)*1,2  "acad, medzi kanalom 3 a 4</t>
  </si>
  <si>
    <t>4,461*0,6  "acad, medzi kan. 3 a 2</t>
  </si>
  <si>
    <t>(5,52+9,674)*1,2  "acad, medzi kan. 1 a 2</t>
  </si>
  <si>
    <t>37,249*1,035</t>
  </si>
  <si>
    <t>6</t>
  </si>
  <si>
    <t>279311114.S-1</t>
  </si>
  <si>
    <t>D+M Dobetónovanie steny z prostého betónu (uvažované tr. bet. C16/20)</t>
  </si>
  <si>
    <t>-489173313</t>
  </si>
  <si>
    <t>"č.v. 01</t>
  </si>
  <si>
    <t>"(0,2*0,4+0,25*0,6)  "= 0,23 priem. hr. dobet.</t>
  </si>
  <si>
    <t>"kanal 1</t>
  </si>
  <si>
    <t>"vpravo</t>
  </si>
  <si>
    <t>0,23*(1,823+(3,01+0,8*0,25)+(1,855+0,8*0,25)+(2,2387+0,8*0,25)+(2,318+0,8*0,25))  "acad</t>
  </si>
  <si>
    <t>"vľavo</t>
  </si>
  <si>
    <t>0,23*(1,823+2,55+(1,85+0,5*0,45)+(2,382+0,5*0,45)+2,52)  "acad</t>
  </si>
  <si>
    <t>Medzisúčet</t>
  </si>
  <si>
    <t>"kanal 2</t>
  </si>
  <si>
    <t>0,23*(1,823+2,55+(1,85+0,5*0,45)+(2,382+0,5*0,45)+2,519)  "acad</t>
  </si>
  <si>
    <t>0,23*(1,817+(2,343+0,8*0,25)+(1,855+0,8*0,25)+(2,385+0,8*0,25)+2,518)  "acad</t>
  </si>
  <si>
    <t>"kanal 3</t>
  </si>
  <si>
    <t>0,23*(1,823+(2,35+0,8*0,25)+(1,855+0,8*0,25)+(2,387+0,8*0,25)+2,519)</t>
  </si>
  <si>
    <t>"kanal 4</t>
  </si>
  <si>
    <t>0,23*(1,823+2,55+(2,751+0,5*0,45))  "acad</t>
  </si>
  <si>
    <t>0,23*(1,829+(3,01+0,8*0,25)+(2,756+0,8*0,25))  "acad</t>
  </si>
  <si>
    <t>Zvislé a kompletné konštrukcie</t>
  </si>
  <si>
    <t>7</t>
  </si>
  <si>
    <t>311272011.S</t>
  </si>
  <si>
    <t>-1277611719</t>
  </si>
  <si>
    <t>0,15*1,1*(0,9+0,15*2)*4</t>
  </si>
  <si>
    <t>8</t>
  </si>
  <si>
    <t>311361825.S</t>
  </si>
  <si>
    <t>Výstuž pre murivo nosné z betónových debniacich tvárnic s betónovou výplňou z ocele B500 (10505)</t>
  </si>
  <si>
    <t>1409515068</t>
  </si>
  <si>
    <t>dt150*50,0*0,001  "odhad</t>
  </si>
  <si>
    <t>9</t>
  </si>
  <si>
    <t>317321411.S</t>
  </si>
  <si>
    <t>Betón prekladov železový (bez výstuže) tr. C25/30 - XC1, (SK) - CI 0.4 - Dmax 8mm - S3</t>
  </si>
  <si>
    <t>418043049</t>
  </si>
  <si>
    <t>"č.v. 02</t>
  </si>
  <si>
    <t>"P1</t>
  </si>
  <si>
    <t>0,3*0,2*0,9*6</t>
  </si>
  <si>
    <t>-0,08*0,11*0,9*6</t>
  </si>
  <si>
    <t>10</t>
  </si>
  <si>
    <t>317351107.S</t>
  </si>
  <si>
    <t>m2</t>
  </si>
  <si>
    <t>972965676</t>
  </si>
  <si>
    <t>(0,3+0,2)*0,9*6</t>
  </si>
  <si>
    <t>11</t>
  </si>
  <si>
    <t>317351108.S</t>
  </si>
  <si>
    <t>Debnenie prekladu  vrátane podpornej konštrukcie výšky do 4 m odstránenie</t>
  </si>
  <si>
    <t>908420313</t>
  </si>
  <si>
    <t>12</t>
  </si>
  <si>
    <t>317361821.S</t>
  </si>
  <si>
    <t>Výstuž prekladov z ocele B500 (10505)</t>
  </si>
  <si>
    <t>1725904402</t>
  </si>
  <si>
    <t>(70,07-40,49)*0,001  "P1</t>
  </si>
  <si>
    <t>13</t>
  </si>
  <si>
    <t>341351101.S</t>
  </si>
  <si>
    <t>-1574814582</t>
  </si>
  <si>
    <t>"dobet. stien kanálov</t>
  </si>
  <si>
    <t>(1,506+3,01+1,855+2,2387+2,318)  "acad</t>
  </si>
  <si>
    <t>"otvory/prestupy</t>
  </si>
  <si>
    <t>0,2*(0,8*2+0,25*2)*5</t>
  </si>
  <si>
    <t>(1,588+2,55+1,85+2,382+2,52)  "acad</t>
  </si>
  <si>
    <t>0,2*(0,5*2+0,4*2)*3</t>
  </si>
  <si>
    <t>0,03*(3,4*2+2,24*2+2,03*2+2,56*2)</t>
  </si>
  <si>
    <t>0,23*(1,588+2,55+1,832+2,382+2,519)  "acad</t>
  </si>
  <si>
    <t>0,2*(0,5*2+0,45*2)*3</t>
  </si>
  <si>
    <t>0,03*(1,63*2+3,4*2+2,24*2+2,03*2+2,56*2)</t>
  </si>
  <si>
    <t>0,23*(1,587+2,343+1,855+2,385+2,318)  "acad</t>
  </si>
  <si>
    <t>0,03*(2,555*2+2,53*2+2,74*2++3,4*2)</t>
  </si>
  <si>
    <t>0,23*(1,593+2,35+1,855+2,387+2,319)</t>
  </si>
  <si>
    <t>0,03*(2,43*2+3,4*2+2,74*2+2,53*2+2,56*2)</t>
  </si>
  <si>
    <t>0,23*(1,587+2,55+1,85+2,382+2,52)  "acad</t>
  </si>
  <si>
    <t>0,03*(1,93*2+3,4*2+2,24*2+2,03*2+2,56*2)</t>
  </si>
  <si>
    <t>0,23*(1,588+2,55+2,751)  "acad</t>
  </si>
  <si>
    <t>0,2*(0,5*2+0,45*2)*2</t>
  </si>
  <si>
    <t>0,03*((1,93+0,5)*2+3,4*2+(2,24+0,5)*2)</t>
  </si>
  <si>
    <t>0,23*(1,604+3,01+2,756)  "acad</t>
  </si>
  <si>
    <t>0,2*(0,8*2+0,25*2)*3</t>
  </si>
  <si>
    <t>0,03*(2,43*2+4,285*2+2,74*2)</t>
  </si>
  <si>
    <t>14</t>
  </si>
  <si>
    <t>341351102.S</t>
  </si>
  <si>
    <t>Debnenie  stien a priečok jednostranné, odstránenie-dielce</t>
  </si>
  <si>
    <t>1758409556</t>
  </si>
  <si>
    <t>Vodorovné konštrukcie</t>
  </si>
  <si>
    <t>15</t>
  </si>
  <si>
    <t>417321515.S</t>
  </si>
  <si>
    <t>Betón stužujúcich pásov a vencov železový tr. C25/30 - XC1, (SK) - CI 0.4 - Dmax 8mm - S3</t>
  </si>
  <si>
    <t>-1134820763</t>
  </si>
  <si>
    <t>"V1</t>
  </si>
  <si>
    <t>0,3*0,3*151,0</t>
  </si>
  <si>
    <t>-0,08*0,11*151,0</t>
  </si>
  <si>
    <t>16</t>
  </si>
  <si>
    <t>417351115.S</t>
  </si>
  <si>
    <t>1298138313</t>
  </si>
  <si>
    <t>0,3*151,0</t>
  </si>
  <si>
    <t>17</t>
  </si>
  <si>
    <t>417351116.S</t>
  </si>
  <si>
    <t>Debnenie bočníc stužujúcich pásov a vencov vrátane vzpier odstránenie</t>
  </si>
  <si>
    <t>-630860458</t>
  </si>
  <si>
    <t>18</t>
  </si>
  <si>
    <t>417361821.S</t>
  </si>
  <si>
    <t>Výstuž stužujúcich pásov a vencov z betonárskej ocele B500 (10505)</t>
  </si>
  <si>
    <t>-2053589724</t>
  </si>
  <si>
    <t>(2187,89-(308*0,888))*0,001</t>
  </si>
  <si>
    <t>Úpravy povrchov, podlahy, osadenie</t>
  </si>
  <si>
    <t>19</t>
  </si>
  <si>
    <t>634601521.S-1</t>
  </si>
  <si>
    <t>D+M Zaplnenie dilatačných škár v mazaninách polyuret. tmelom ref. Sikaflex® PRO-3 Purform®, šírky škáry do 10 mm, vrátane tesn. povrazca ref. DIN Polyband kruhový, penetrácie ref. Sika®Primer-3 N a prípravy podkladu podľa TP výrobcu (+ očistenie škáry)</t>
  </si>
  <si>
    <t>m</t>
  </si>
  <si>
    <t>-1056773736</t>
  </si>
  <si>
    <t>20</t>
  </si>
  <si>
    <t>634920022.S</t>
  </si>
  <si>
    <t>Rezanie dilatačných škár v čiastočne zatvrdnutej betónovej mazanine alebo poteru hĺbky nad 20 do 50 mm, šírky nad 5 do 10 mm</t>
  </si>
  <si>
    <t>-43210868</t>
  </si>
  <si>
    <t>340,0  "podlaha</t>
  </si>
  <si>
    <t>330  "steny kanála</t>
  </si>
  <si>
    <t>Ostatné konštrukcie a práce-búranie</t>
  </si>
  <si>
    <t>21</t>
  </si>
  <si>
    <t>915701111.S-1</t>
  </si>
  <si>
    <t>D+M Zhotovenie vodorov. značenia z náterových hmôt - čiara pre vymedzenie priestoru, š. 125 mm, biela farba</t>
  </si>
  <si>
    <t>348822047</t>
  </si>
  <si>
    <t>"čiara pre vymedzenie priestoru, š. 125 mm</t>
  </si>
  <si>
    <t>0,125*((1,5+1,0*2)*2+(13,85+1,0*2)*2)</t>
  </si>
  <si>
    <t>"kanal 3, 2, 1</t>
  </si>
  <si>
    <t>(0,125*((1,5+1,0*2)*2+(20,265+1,0*2)*2))*3</t>
  </si>
  <si>
    <t>22</t>
  </si>
  <si>
    <t>915701111.S-2</t>
  </si>
  <si>
    <t>D+M Zhotovenie vodorov. značenia z náterových hmôt - označenie mont. kanálov, žlto/čierna farba</t>
  </si>
  <si>
    <t>-520216583</t>
  </si>
  <si>
    <t>0,125*(1,5*2+13,85*2)</t>
  </si>
  <si>
    <t>(0,125*(1,5*2+20,265*2))*3</t>
  </si>
  <si>
    <t>915701113.S-1</t>
  </si>
  <si>
    <t>D+M vodorov. značenia z náterových hmôt hr. 2,5 až 3 mm - stopčiary, zebry, šipky a pod.</t>
  </si>
  <si>
    <t>-1849333378</t>
  </si>
  <si>
    <t>"piktogramy na podlahe - zákaz vstupu ..., zákaz fajčiť ..., D 350 mm</t>
  </si>
  <si>
    <t>(3,14*0,175*0,175)*4</t>
  </si>
  <si>
    <t>24</t>
  </si>
  <si>
    <t>915791111.S</t>
  </si>
  <si>
    <t>Predznačenie pre značenie striekané farbou z náterových hmôt deliace čiary, vodiace prúžky</t>
  </si>
  <si>
    <t>-822516153</t>
  </si>
  <si>
    <t>(1,5+1,0*2)*2+(13,85+1,0*2)*2</t>
  </si>
  <si>
    <t>((1,5+1,0*2)*2+(20,265+1,0*2)*2)*3</t>
  </si>
  <si>
    <t>"ozn. mont. kanálov</t>
  </si>
  <si>
    <t>1,5*2+13,85*2</t>
  </si>
  <si>
    <t>(1,5*2+20,265*2)*3</t>
  </si>
  <si>
    <t>25</t>
  </si>
  <si>
    <t>915791112.S</t>
  </si>
  <si>
    <t>Predznačenie pre vodorovné značenie striekané farbou alebo vykonávané z náterových hmôt</t>
  </si>
  <si>
    <t>-1954762252</t>
  </si>
  <si>
    <t>26</t>
  </si>
  <si>
    <t>952901114.S</t>
  </si>
  <si>
    <t>Vyčistenie budov pri výške podlaží nad 4 m</t>
  </si>
  <si>
    <t>-1165177834</t>
  </si>
  <si>
    <t>27</t>
  </si>
  <si>
    <t>953943121.S-1</t>
  </si>
  <si>
    <t>D+M Osadenie drobných kovových predmetov do betónu pred zabetónovaním, hmotnosti do 1 kg/kus (vč. dodávky), 0,2473 kg/ks</t>
  </si>
  <si>
    <t>ks</t>
  </si>
  <si>
    <t>86183831</t>
  </si>
  <si>
    <t>"č.v. 02 - K1, výkaz VM kanal</t>
  </si>
  <si>
    <t>300  "pol. K1, 0,2355*1,05 = 0,2473 kg/ks</t>
  </si>
  <si>
    <t>28</t>
  </si>
  <si>
    <t>959941123.S-1</t>
  </si>
  <si>
    <t>Chemická kotva do ŽB s vyvŕtaním otvoru, 2x2,5∅R12/m DL 400mm</t>
  </si>
  <si>
    <t>-2083050720</t>
  </si>
  <si>
    <t>770  "pol. č. 4 z výkazu výstuže V1</t>
  </si>
  <si>
    <t>29</t>
  </si>
  <si>
    <t>959941123.S-2</t>
  </si>
  <si>
    <t>Chemická kotva do ŽB s vyvŕtaním otvoru, 4∅R12 DL 1900mm</t>
  </si>
  <si>
    <t>-748579779</t>
  </si>
  <si>
    <t>24  "pol. č. 5 z výkazu výstuže P1</t>
  </si>
  <si>
    <t>30</t>
  </si>
  <si>
    <t>961055111.S</t>
  </si>
  <si>
    <t>Búranie základov alebo vybúranie otvorov plochy nad 4 m2 v základoch železobetónových,  -2,40000t</t>
  </si>
  <si>
    <t>805270936</t>
  </si>
  <si>
    <t>(6,207+7,409)*0,25  "acad, medzi kanalom 3 a 4</t>
  </si>
  <si>
    <t>4,461*0,25  "acad, medzi kan. 3 a 2</t>
  </si>
  <si>
    <t>(5,52+9,674)*0,25  "acad, medzi kan. 1 a 2</t>
  </si>
  <si>
    <t>31</t>
  </si>
  <si>
    <t>962052211.S</t>
  </si>
  <si>
    <t>Búranie muriva alebo vybúranie otvorov plochy nad 4 m2 železobetonového nadzákladného,  -2,40000t</t>
  </si>
  <si>
    <t>1184933963</t>
  </si>
  <si>
    <t>"vybúranie venca kanála 300x300 mm</t>
  </si>
  <si>
    <t>0,3*0,3*(1,54*2+13,255*2)</t>
  </si>
  <si>
    <t>0,3*0,3*(1,475*2+19,665*2)*2</t>
  </si>
  <si>
    <t>0,3*0,3*(1,435*2+19,66*2)</t>
  </si>
  <si>
    <t>32</t>
  </si>
  <si>
    <t>965044201.S</t>
  </si>
  <si>
    <t>Brúsenie existujúcich betónových podláh, zbrúsenie hrúbky do 3 mm -0,00600t</t>
  </si>
  <si>
    <t>822095642</t>
  </si>
  <si>
    <t>33</t>
  </si>
  <si>
    <t>965044201.S-1</t>
  </si>
  <si>
    <t>Brúsenie existujúcich betónových stien, zbrúsenie hrúbky do 3 mm -0,00600t</t>
  </si>
  <si>
    <t>1120451116</t>
  </si>
  <si>
    <t>34</t>
  </si>
  <si>
    <t>971052441.S</t>
  </si>
  <si>
    <t>Vybúranie otvoru v železobetónových priečkach a stenách plochy do 0,25 m2, do 300 mm,  -0,18700t</t>
  </si>
  <si>
    <t>-503964173</t>
  </si>
  <si>
    <t>"otvory pre VZT 400x400 mm</t>
  </si>
  <si>
    <t>35</t>
  </si>
  <si>
    <t>971055014.S</t>
  </si>
  <si>
    <t>Rezanie konštrukcií zo železobetónu hr. panelu 200 mm stenovou pílou -0,02400t</t>
  </si>
  <si>
    <t>-810652235</t>
  </si>
  <si>
    <t>1,54+1,475*2+1,435</t>
  </si>
  <si>
    <t>36</t>
  </si>
  <si>
    <t>971055014.S-1</t>
  </si>
  <si>
    <t>Vyrezanie otvoru do obvod. plášťa 400x400 stenovou pílou pre VZT potrubie</t>
  </si>
  <si>
    <t>1701777404</t>
  </si>
  <si>
    <t>37</t>
  </si>
  <si>
    <t>971055021.S</t>
  </si>
  <si>
    <t>Rezanie konštrukcií zo železobetónu hr. panelu 250 mm stenovou pílou -0,03000t</t>
  </si>
  <si>
    <t>2043466517</t>
  </si>
  <si>
    <t>(1,541*2+13,856*2)</t>
  </si>
  <si>
    <t>(1,604*2+20,263*2)*2</t>
  </si>
  <si>
    <t>(1,435*2+20,259*2)</t>
  </si>
  <si>
    <t>38</t>
  </si>
  <si>
    <t>971056014.S</t>
  </si>
  <si>
    <t>Jadrové vrty diamantovými korunkami do D 150 mm do stien - železobetónových -0,00042t</t>
  </si>
  <si>
    <t>cm</t>
  </si>
  <si>
    <t>-1110752160</t>
  </si>
  <si>
    <t>"prieraz pre VZT, 11 ks</t>
  </si>
  <si>
    <t>30*11</t>
  </si>
  <si>
    <t>39</t>
  </si>
  <si>
    <t>974083114.S-1</t>
  </si>
  <si>
    <t>Rezanie betónových mazanín existujúcich vystužených hĺbky nad 150 do 250 mm</t>
  </si>
  <si>
    <t>1040610749</t>
  </si>
  <si>
    <t>(25,829+30,624)  "acad, medzi kanalom 3 a 4</t>
  </si>
  <si>
    <t>18,94  "acad, medzi kan. 3 a 2</t>
  </si>
  <si>
    <t>(23,086+39,776)  "acad, medzi kan. 1 a 2</t>
  </si>
  <si>
    <t>40</t>
  </si>
  <si>
    <t>979011131.S</t>
  </si>
  <si>
    <t>Zvislá doprava sutiny po schodoch ručne do 3,5 m</t>
  </si>
  <si>
    <t>547983089</t>
  </si>
  <si>
    <t>63,566*0,2  "odhad 20% všetkej sutiny</t>
  </si>
  <si>
    <t>41</t>
  </si>
  <si>
    <t>979081111.S</t>
  </si>
  <si>
    <t>Odvoz sutiny a vybúraných hmôt na skládku do 1 km</t>
  </si>
  <si>
    <t>2141287711</t>
  </si>
  <si>
    <t>42</t>
  </si>
  <si>
    <t>979081121.S</t>
  </si>
  <si>
    <t>Odvoz sutiny a vybúraných hmôt na skládku za každý ďalší 1 km (uvažované do 16 km)</t>
  </si>
  <si>
    <t>-494438098</t>
  </si>
  <si>
    <t>63,566*15 'Prepočítané koeficientom množstva</t>
  </si>
  <si>
    <t>43</t>
  </si>
  <si>
    <t>979082111.S</t>
  </si>
  <si>
    <t>Vnútrostavenisková doprava sutiny a vybúraných hmôt do 10 m</t>
  </si>
  <si>
    <t>1962003901</t>
  </si>
  <si>
    <t>44</t>
  </si>
  <si>
    <t>979082121.S</t>
  </si>
  <si>
    <t>Vnútrostavenisková doprava sutiny a vybúraných hmôt za každých ďalších 5 m</t>
  </si>
  <si>
    <t>2076976931</t>
  </si>
  <si>
    <t>63,566*2 'Prepočítané koeficientom množstva</t>
  </si>
  <si>
    <t>45</t>
  </si>
  <si>
    <t>979089012.S</t>
  </si>
  <si>
    <t>Poplatok za skládku - betón, tehly, dlaždice, obkladačky a keramika  (17 01), ostatné</t>
  </si>
  <si>
    <t>949001498</t>
  </si>
  <si>
    <t>99</t>
  </si>
  <si>
    <t>Presun hmôt HSV</t>
  </si>
  <si>
    <t>46</t>
  </si>
  <si>
    <t>999281111.S</t>
  </si>
  <si>
    <t>Presun hmôt pre opravy a údržbu objektov vrátane vonkajších plášťov výšky do 25 m</t>
  </si>
  <si>
    <t>756737719</t>
  </si>
  <si>
    <t>PSV</t>
  </si>
  <si>
    <t>Práce a dodávky PSV</t>
  </si>
  <si>
    <t>711</t>
  </si>
  <si>
    <t>Izolácie proti vode a vlhkosti</t>
  </si>
  <si>
    <t>47</t>
  </si>
  <si>
    <t>711141559.S-1</t>
  </si>
  <si>
    <t>vyspravenie/D+M jestv. hydroizolácia v mieste narušenia vplyvom búracích prác</t>
  </si>
  <si>
    <t>-922781671</t>
  </si>
  <si>
    <t>100,0</t>
  </si>
  <si>
    <t>hi1*1,1</t>
  </si>
  <si>
    <t>48</t>
  </si>
  <si>
    <t>998711201.S</t>
  </si>
  <si>
    <t>Presun hmôt pre izoláciu proti vode v objektoch výšky do 6 m</t>
  </si>
  <si>
    <t>%</t>
  </si>
  <si>
    <t>-1971360991</t>
  </si>
  <si>
    <t>767</t>
  </si>
  <si>
    <t>Konštrukcie doplnkové kovové</t>
  </si>
  <si>
    <t>49</t>
  </si>
  <si>
    <t>767590120.S-1</t>
  </si>
  <si>
    <t>D+M oceľ. schodisk. stupeň 800x270 mm - podlah. rošt ref. TYP-SCHZ1/30/30 0800x270-PERFORA, vrátane kotvenia a povrch. úpravy - žiar. pozink, ozn. Z01</t>
  </si>
  <si>
    <t>-974830682</t>
  </si>
  <si>
    <t>5*2*4</t>
  </si>
  <si>
    <t>50</t>
  </si>
  <si>
    <t>767995-1</t>
  </si>
  <si>
    <t>D+M koľajnica zváraný L prof. z plechov P10, vrátane kotvenia a povrch. úpravy (č.v. st.-02)</t>
  </si>
  <si>
    <t>kg</t>
  </si>
  <si>
    <t>-492189884</t>
  </si>
  <si>
    <t>"výkaz VM kanal</t>
  </si>
  <si>
    <t>(2147,76-70,65)*1,05  "N1</t>
  </si>
  <si>
    <t>51</t>
  </si>
  <si>
    <t>767995-Z01</t>
  </si>
  <si>
    <t>D+M oceľ. schodisko, pôdorysne 1200x820 mm, 5 stupňov, vrátane kotvenia a povrch. úpravy - žiarový pozink, ozn. Z01 (stupne/podl. rošt viď samostaná položka)</t>
  </si>
  <si>
    <t>-1762247937</t>
  </si>
  <si>
    <t>107,938*2*4</t>
  </si>
  <si>
    <t>52</t>
  </si>
  <si>
    <t>767996-1</t>
  </si>
  <si>
    <t>Vybúranie oceľ. schodiska 5 stupňov, š. 885 mm, dl. cca 1830 mm, vrátane likvidácie a odvozu sutiny</t>
  </si>
  <si>
    <t>-1719340295</t>
  </si>
  <si>
    <t>53</t>
  </si>
  <si>
    <t>998767201.S</t>
  </si>
  <si>
    <t>Presun hmôt pre kovové stavebné doplnkové konštrukcie v objektoch výšky do 6 m</t>
  </si>
  <si>
    <t>-2111893049</t>
  </si>
  <si>
    <t>769</t>
  </si>
  <si>
    <t>Montáže vzduchotechnických zariadení</t>
  </si>
  <si>
    <t>54</t>
  </si>
  <si>
    <t>769082890.S-1</t>
  </si>
  <si>
    <t>Demontáž mreže VZT prierezu 0.810-1.200 m2,  -0,0265 t (cca 835x1145 mm/ks)</t>
  </si>
  <si>
    <t>-568724678</t>
  </si>
  <si>
    <t>55</t>
  </si>
  <si>
    <t>998769201.S</t>
  </si>
  <si>
    <t>Presun hmôt pre montáž vzduchotechnických zariadení v stavbe (objekte) výšky do 7 m</t>
  </si>
  <si>
    <t>-960722534</t>
  </si>
  <si>
    <t>777</t>
  </si>
  <si>
    <t>Podlahy syntetické</t>
  </si>
  <si>
    <t>56</t>
  </si>
  <si>
    <t>777110-SK01</t>
  </si>
  <si>
    <t>D+M podlaha ref. Sikafloor MultiDur ES-32V  -penetrácia, presyp kremič. pieskom, nosná vrstva sikafloor - 381, podrobne viď skladba SK 01</t>
  </si>
  <si>
    <t>183964295</t>
  </si>
  <si>
    <t>430,0</t>
  </si>
  <si>
    <t>"SPOTREBA 1,65kg/m2+plnenie pieskom fr.0,1-0,3mm pri spotreba 1,15kg/m2</t>
  </si>
  <si>
    <t>57</t>
  </si>
  <si>
    <t>777110-SK02</t>
  </si>
  <si>
    <t>D+M steny ref. Sikafloor MultiDur ET-31V  -penetrácia, presyp kremič. pieskom, nosná vrstva sikafloor - 381, podrobne viď skladba SK 02</t>
  </si>
  <si>
    <t>301496700</t>
  </si>
  <si>
    <t>260,0</t>
  </si>
  <si>
    <t xml:space="preserve">"SPOTREBA 2x1,25kg/m2+plnenie 2,5-4%Sika® Extender T </t>
  </si>
  <si>
    <t>58</t>
  </si>
  <si>
    <t>777130-01</t>
  </si>
  <si>
    <t>D+M syntetický soklík - fabión, vrátane podkladných vrstiev</t>
  </si>
  <si>
    <t>-1776238780</t>
  </si>
  <si>
    <t>16,815+22,47*2</t>
  </si>
  <si>
    <t>59</t>
  </si>
  <si>
    <t>777610100.S-1</t>
  </si>
  <si>
    <t>D+M DEKONTAMINAČNá KVAPALINa ref.  SIKAFLOOR 60BUSTER, vrátane prípravy podkladu podľa TP výrobcu</t>
  </si>
  <si>
    <t>899651398</t>
  </si>
  <si>
    <t>400  "podlaha haly</t>
  </si>
  <si>
    <t>260,0  "steny kanálov</t>
  </si>
  <si>
    <t>30  "únikový tunel</t>
  </si>
  <si>
    <t>60</t>
  </si>
  <si>
    <t>998777201.S</t>
  </si>
  <si>
    <t>Presun hmôt pre podlahy syntetické v objektoch výšky do 6 m</t>
  </si>
  <si>
    <t>843120818</t>
  </si>
  <si>
    <t>OST</t>
  </si>
  <si>
    <t>Ostatné</t>
  </si>
  <si>
    <t>61</t>
  </si>
  <si>
    <t>D+M piktogram, vrátane príslušenstva, ozn. 4, 5, 6</t>
  </si>
  <si>
    <t>512</t>
  </si>
  <si>
    <t>-1779046664</t>
  </si>
  <si>
    <t>3*2</t>
  </si>
  <si>
    <t>K správnemu naceneniu výkazu výmer je potrebné naštudovanie PD. Naceniť je potrebné jestvujúci výkaz výmer podľa pokynov tendrového zadávateľa, resp. navrhu zmluvy o dielo.</t>
  </si>
  <si>
    <t xml:space="preserve">Výkaz výmer je neoddeliteľnou súčasťou celej PD. Materiál výrobkov je definovaný vo VV a zároveň sú položky jednoznačne určené a spárovateľné k výkresovej alebo textovej časti projektovej dokumentácie, ktorá dané materiály, v potrebných prípadoch ešte presnejšie podrobnejšie špecifikuje, upresňuje či konkretizuje technicky, parametricky alebo referenčným výrobkom. </t>
  </si>
  <si>
    <t xml:space="preserve"> Informácie o materiáloch výrobkov vo výkresovej časti alebo technických správach môžu byť aj výrazne rozsiahlejšie ako je možné uviesť technicky v texte názvu položky vo výkaze výmer, preto je potrebné naštudovanie projektovej dokumentácie a oceňovať výkaz výmer ako celok a neoddeliteňú súčasť projektovej dokumentácie.</t>
  </si>
  <si>
    <t>Navrhované materiály a výrobky sú referenčné a je možné ich nahradiť materiálmi a výrobkami s rovnocennými alebo lepšími technickými prarametrami, podľa pravidla pre ekvivalent, uvedeného v súťažných podkladov.</t>
  </si>
  <si>
    <t>Výmery položiek presunov hmot PSV vyjadrených mernými jednotkami v percentách % si uchádzač výpĺna sám podľa metodiky rozpočtárskych programov napr. Cenkros, ODIS.</t>
  </si>
  <si>
    <t xml:space="preserve">Dodávateľ môže pouziť VRN-y a zahrnie si do nich alebo do jednotkových cien aj napr. označenie staveniska, čistenie komunikacií, opatrenia pre stav. v zimnom období, poistenie, geodet. merania a dokumentáciu, skúšky, vzorky, revízie, revízne správy, uvedenie do prevádzky, zaškolenie obsluhy, dielenskú a technickú dokumentáciu , dokumentáciu skut. vyhotovenia - okrem tej, ktorú zadávateľ požaduje výkazáť samostatne-viď zádávacie podklady k projektu, staveb. výťah, žeriav v súčinnosti a položkami pre zvislý presun hmôt vo všetkých výkazoch, vyčistenie všetkých dotknutých plôch od stavebného odpadu, ako aj príprava pre sadové úpravy a režijné náklady, vzniknuté odpady počas výstavby -napr. obalové materiály. Ak zhotoviteľ neuvedie VRN-y a zahrnie si ich do jednotkových cien, tak nebude vylúčený zo súťaže, avšak tieto náklady musia byť v odovzdanej cene zahrnuté. (Dopravné náklady doručenia materiálov a technológii na stavenisko sú obstarávacie náklady, kt. sú súčasťou jednotkových cien.)		</t>
  </si>
  <si>
    <t xml:space="preserve">01.4 - SO 01.4 - ZDRAVOTECHNIKA </t>
  </si>
  <si>
    <t xml:space="preserve">    3 - Zvislé a kompletné konštrukcie   </t>
  </si>
  <si>
    <t xml:space="preserve">    5 - Komunikácie</t>
  </si>
  <si>
    <t xml:space="preserve">    8 - Rúrové vedenie</t>
  </si>
  <si>
    <t xml:space="preserve">    721 - Zdravotechnika - vnútorná kanalizácia</t>
  </si>
  <si>
    <t xml:space="preserve">    722 - Zdravotechnika - vnútorný vodovod</t>
  </si>
  <si>
    <t xml:space="preserve">    724 - Zdravotechnika - strojné vybavenie</t>
  </si>
  <si>
    <t>113107132.S</t>
  </si>
  <si>
    <t>Odstránenie krytu v ploche do 200 m2 z betónu prostého, hr. vrstvy 150 do 300 mm,  -0,50000t</t>
  </si>
  <si>
    <t>-1602821732</t>
  </si>
  <si>
    <t>0,50*8,70 "Ryha pre vytlacne potrubie "</t>
  </si>
  <si>
    <t>0,30*(6,0+6,10+6,10) "Ryha pre kanalizaciu medzi vpustou a jimkou v kanali "</t>
  </si>
  <si>
    <t>0,78*0,59 " prípadne prehĺbenie prečerpávacej šachty"</t>
  </si>
  <si>
    <t>115101010.S</t>
  </si>
  <si>
    <t>Čerpanie vody na dopravnú výšku do 10m, do 600l/min</t>
  </si>
  <si>
    <t>hod</t>
  </si>
  <si>
    <t>352339280</t>
  </si>
  <si>
    <t>115201115.S</t>
  </si>
  <si>
    <t>Odvodňovacie zariadenie podzemnej vody dočasné pre dovrchné odvedenie vody &gt; 5 - 15 l/s</t>
  </si>
  <si>
    <t>757308287</t>
  </si>
  <si>
    <t>132201201.S</t>
  </si>
  <si>
    <t>Výkop ryhy šírky 600-2000mm horn.3 do 100m3</t>
  </si>
  <si>
    <t>1539855830</t>
  </si>
  <si>
    <t>0,50*8,70*0,3 "Ryha pre vytlacne potrubie "</t>
  </si>
  <si>
    <t>0,78*0,59*0,3 " prípadne prehĺbenie prečerpávacej šachty"</t>
  </si>
  <si>
    <t>132201209.S</t>
  </si>
  <si>
    <t>Príplatok k cenám za lepivosť pri hĺbení rýh š. nad 600 do 2 000 mm zapaž. i nezapažených, s urovnaním dna v hornine 3</t>
  </si>
  <si>
    <t>-1322575466</t>
  </si>
  <si>
    <t>1,443*0,03</t>
  </si>
  <si>
    <t>162706211.S</t>
  </si>
  <si>
    <t>Vodorovné premiestnenie výkopku bez naloženia kamenouholných hlušín na vzdialenosť nad 5000 do 6000 m</t>
  </si>
  <si>
    <t>-1417581055</t>
  </si>
  <si>
    <t>162706219.S</t>
  </si>
  <si>
    <t>Vodorovné premiestnenie kamenouhoľných hlušín. Príplatok k cene za každých ďalších aj začatých 1000 m</t>
  </si>
  <si>
    <t>1162260019</t>
  </si>
  <si>
    <t>1,443*25</t>
  </si>
  <si>
    <t>Poplatok za skladovanie - zemina a kamenivo (17 05) ostatné</t>
  </si>
  <si>
    <t>-1147361529</t>
  </si>
  <si>
    <t>1,443*1,80</t>
  </si>
  <si>
    <t>979089012.S.1</t>
  </si>
  <si>
    <t>Poplatok za skládku - betón, tehly, dlaždice (17 01) ostatné</t>
  </si>
  <si>
    <t>963721221</t>
  </si>
  <si>
    <t>"beton" 5,135</t>
  </si>
  <si>
    <t>174101001.S</t>
  </si>
  <si>
    <t>Zásyp sypaninou so zhutnením jám, šachiet, rýh, zárezov alebo okolo objektov do 100 m3</t>
  </si>
  <si>
    <t>1625144091</t>
  </si>
  <si>
    <t>0,50*8,70*0,10 "Ryha pre vytlacne potrubie "</t>
  </si>
  <si>
    <t>216904111.S</t>
  </si>
  <si>
    <t>Očistenie plôch tlakovou vodou</t>
  </si>
  <si>
    <t>-877978963</t>
  </si>
  <si>
    <t>(0,78*1,76*2)+(0,59*1,76*2)</t>
  </si>
  <si>
    <t xml:space="preserve">Zvislé a kompletné konštrukcie   </t>
  </si>
  <si>
    <t>359901111</t>
  </si>
  <si>
    <t>Vyčistenie stôk akejkoľvek výšky</t>
  </si>
  <si>
    <t>1980468001</t>
  </si>
  <si>
    <t>451572111</t>
  </si>
  <si>
    <t>Lôžko pod potrubie, stoky a drobné objekty, v otvorenom výkope z kameniva drobného ťaženého 0-4 mm</t>
  </si>
  <si>
    <t>M3</t>
  </si>
  <si>
    <t>1445723721</t>
  </si>
  <si>
    <t>"lôžko" 0,50*0,10*8,70</t>
  </si>
  <si>
    <t>"Obsyp potrubia" 0,50*0,10*8,70</t>
  </si>
  <si>
    <t>452311146</t>
  </si>
  <si>
    <t>Dosky, bloky, sedlá z betónu v otvorenom výkope tr. C 20/25</t>
  </si>
  <si>
    <t>59347200</t>
  </si>
  <si>
    <t>0,1*0,1*3,14*0,30 "zabetonavnie jestvujucej kanlizacie odtekajucej mimo budovu"</t>
  </si>
  <si>
    <t>452351101</t>
  </si>
  <si>
    <t>Debnenie v otvorenom výkope dosiek,sedlových lôžok a blokov pod potrubie,stoky a drobné objekty</t>
  </si>
  <si>
    <t>-521379251</t>
  </si>
  <si>
    <t>0,1*0,1*3,14 "zabetonavnie jestvujucej kanalizacie odtekajucej mimo budovu"</t>
  </si>
  <si>
    <t>0,30*0,30*3 "jimka v kanali "</t>
  </si>
  <si>
    <t>M</t>
  </si>
  <si>
    <t>313110006500.S</t>
  </si>
  <si>
    <t>Sieť KARI akosť BSt 500M KY 50 DIN 488 rozmer siete 3x2 m, veľkosť oka 150x150 mm, drôt D 8/8 mm</t>
  </si>
  <si>
    <t>377708178</t>
  </si>
  <si>
    <t>0,78*0,59*2  " prípadne prehĺbenie prečerpávacej šachty"</t>
  </si>
  <si>
    <t>Komunikácie</t>
  </si>
  <si>
    <t>566902112.S</t>
  </si>
  <si>
    <t>Vyspravenie podkladu po prekopoch inžinierskych sietí plochy do 15 m2 štrkopieskom, po zhutnení hr. 150 mm</t>
  </si>
  <si>
    <t>1041671702</t>
  </si>
  <si>
    <t>566902163.S</t>
  </si>
  <si>
    <t>Vyspravenie podkladu po prekopoch inžinierskych sietí plochy do 15 m2 podkladovým betónom PB I tr. C 20/25 hr. 300 mm</t>
  </si>
  <si>
    <t>916209913</t>
  </si>
  <si>
    <t>632451680.S</t>
  </si>
  <si>
    <t>Oprava a vyrovnanie konštrukcie rýchlotuhnúcou vyrovnávacou maltou hr. 3 mm</t>
  </si>
  <si>
    <t>1418559685</t>
  </si>
  <si>
    <t>Rúrové vedenie</t>
  </si>
  <si>
    <t>871171000.S</t>
  </si>
  <si>
    <t>Montáž vodovodného potrubia z dvojvsrtvového PE 100 SDR11/PN16 zváraných natupo D 32x3,0 mm</t>
  </si>
  <si>
    <t>1544464730</t>
  </si>
  <si>
    <t>286130033400.S</t>
  </si>
  <si>
    <t>Rúra HDPE na vodu PE100 PN16 SDR11 32x3,0x100 m</t>
  </si>
  <si>
    <t>-1097340839</t>
  </si>
  <si>
    <t>286530020100.S</t>
  </si>
  <si>
    <t>Koleno 90° na tupo PE 100, na vodu, plyn a kanalizáciu, SDR 11 D 32 mm</t>
  </si>
  <si>
    <t>719347312</t>
  </si>
  <si>
    <t>892241111</t>
  </si>
  <si>
    <t>Ostatné práce na rúrovom vedení, tlakové skúšky vytlačného  potrubia DN do 80</t>
  </si>
  <si>
    <t>2033516781</t>
  </si>
  <si>
    <t>892311000</t>
  </si>
  <si>
    <t>Skúška tesnosti kanalizácie D 150</t>
  </si>
  <si>
    <t>368650160</t>
  </si>
  <si>
    <t>892372111</t>
  </si>
  <si>
    <t>Zabezpečenie koncov výtlačného potrubia pri tlakových skúškach DN do 300 mm</t>
  </si>
  <si>
    <t>1233995749</t>
  </si>
  <si>
    <t>899103111</t>
  </si>
  <si>
    <t>Osadenie poklopu liatinového a oceľového vrátane rámu hmotn. nad 100 do 150 kg</t>
  </si>
  <si>
    <t>1657814986</t>
  </si>
  <si>
    <t>TET48-066-400S</t>
  </si>
  <si>
    <t>Poklop liatinový "TETRA" 600x600 mm, D400 kN, s tesnením, uzamykateľný, TECHNO TIP</t>
  </si>
  <si>
    <t>-99536749</t>
  </si>
  <si>
    <t>919735126.S</t>
  </si>
  <si>
    <t>Rezanie existujúceho betónového krytu alebo podkladu hĺbky nad 250 do 300 mm</t>
  </si>
  <si>
    <t>1322854954</t>
  </si>
  <si>
    <t>2*8,70 "Ryha pre vytlacne potrubie "</t>
  </si>
  <si>
    <t>2*(6,0+6,10+6,10) "Ryha pre kanalizaciu medzi vpustou a jimkou v kanali "</t>
  </si>
  <si>
    <t>979PC1</t>
  </si>
  <si>
    <t>Vrtanie otvoru do železobetónu priemer D50 mm</t>
  </si>
  <si>
    <t>-1117957349</t>
  </si>
  <si>
    <t>998276101</t>
  </si>
  <si>
    <t>Presun hmôt pre rúrové vedenie hĺbené z rúr z plast. hmôt alebo sklolamin. v otvorenom výkope</t>
  </si>
  <si>
    <t>T</t>
  </si>
  <si>
    <t>894106495</t>
  </si>
  <si>
    <t>721</t>
  </si>
  <si>
    <t>Zdravotechnika - vnútorná kanalizácia</t>
  </si>
  <si>
    <t>721172012.S</t>
  </si>
  <si>
    <t>Potrubie odpadové HT z PP, vodorovné DN 75</t>
  </si>
  <si>
    <t>-916967520</t>
  </si>
  <si>
    <t>721210814.S</t>
  </si>
  <si>
    <t>Demontáž vpustu podlahového ,  -0,04285t</t>
  </si>
  <si>
    <t>-425101058</t>
  </si>
  <si>
    <t>721213011.S</t>
  </si>
  <si>
    <t>Montáž podlahového vpustu s vodorovným odtokom DN 110</t>
  </si>
  <si>
    <t>-281955131</t>
  </si>
  <si>
    <t>286630029500</t>
  </si>
  <si>
    <t>Podlahový vpust HL70G, (1,12 l/s), horizontálny odtok DN 75/110, 3x prítok DN 40/50, klapka proti vzdutej vode, rám 147x147 mm, mriežka 137x137 mm, PP/PE/liatina/nerez</t>
  </si>
  <si>
    <t>-1879149427</t>
  </si>
  <si>
    <t>721300941.S</t>
  </si>
  <si>
    <t xml:space="preserve">Prečistenie vpustov </t>
  </si>
  <si>
    <t>1359878460</t>
  </si>
  <si>
    <t>722</t>
  </si>
  <si>
    <t>Zdravotechnika - vnútorný vodovod</t>
  </si>
  <si>
    <t>722221020.S</t>
  </si>
  <si>
    <t>Montáž guľového kohúta závitového priameho pre vodu G 1</t>
  </si>
  <si>
    <t>-41243125</t>
  </si>
  <si>
    <t>551110005100.S</t>
  </si>
  <si>
    <t>Guľový uzáver pre vodu 1", niklovaná mosadz</t>
  </si>
  <si>
    <t>-1474525620</t>
  </si>
  <si>
    <t>722221315.S</t>
  </si>
  <si>
    <t>Montáž spätnej klapky závitovej pre vodu G 1</t>
  </si>
  <si>
    <t>-861026409</t>
  </si>
  <si>
    <t>551190001000.S</t>
  </si>
  <si>
    <t>Spätná klapka vodorovná závitová 1", PN 10, pre vodu, mosadz</t>
  </si>
  <si>
    <t>-1473790917</t>
  </si>
  <si>
    <t>286220033100.S</t>
  </si>
  <si>
    <t>Prechodka PE mosadzná s vonkajším závitom PE100 SDR11 PN16 DN 32/1"</t>
  </si>
  <si>
    <t>-1521254752</t>
  </si>
  <si>
    <t>724</t>
  </si>
  <si>
    <t>Zdravotechnika - strojné vybavenie</t>
  </si>
  <si>
    <t>724149101.S</t>
  </si>
  <si>
    <t>Montáž čerpadla vodovodného ponorného na pitnu vodu, bez potrubia a príslušenstva</t>
  </si>
  <si>
    <t>607143291</t>
  </si>
  <si>
    <t>013N1900</t>
  </si>
  <si>
    <t xml:space="preserve">Dodávka čerpadla ponorného GRUNDFOS UNILIFT KP 350 AV1 1x230V 50Hz 10m Sch. </t>
  </si>
  <si>
    <t>-1058725886</t>
  </si>
  <si>
    <t>01.5 - SO 01.5 - ELI</t>
  </si>
  <si>
    <t>M - Práce a dodávky M</t>
  </si>
  <si>
    <t xml:space="preserve">    21-M - Elektromontáže</t>
  </si>
  <si>
    <t>Práce a dodávky M</t>
  </si>
  <si>
    <t>21-M</t>
  </si>
  <si>
    <t>Elektromontáže</t>
  </si>
  <si>
    <t>Pol67</t>
  </si>
  <si>
    <t>Rozvádzač RM58</t>
  </si>
  <si>
    <t>64</t>
  </si>
  <si>
    <t>Pol68</t>
  </si>
  <si>
    <t>Zásuvková skriňa DK-ROS11/FI-21</t>
  </si>
  <si>
    <t>Pol69</t>
  </si>
  <si>
    <t>Kábel  CYKY-J 5x6</t>
  </si>
  <si>
    <t>Pol70</t>
  </si>
  <si>
    <t>Kábel  CYKY-J 3x6</t>
  </si>
  <si>
    <t>Pol71</t>
  </si>
  <si>
    <t>Kábel  CYKY-J 3x2,5</t>
  </si>
  <si>
    <t>Pol72</t>
  </si>
  <si>
    <t>Kábel  CYKY-J 3x1,5</t>
  </si>
  <si>
    <t>Pol73</t>
  </si>
  <si>
    <t>Kábel  CYKY-o 2x1,5</t>
  </si>
  <si>
    <t>Pol74</t>
  </si>
  <si>
    <t>Kábel  JYTY 2x1</t>
  </si>
  <si>
    <t>Pol75</t>
  </si>
  <si>
    <t>Kábel  JYTY 4x1</t>
  </si>
  <si>
    <t>Pol76</t>
  </si>
  <si>
    <t>Kábel  CMFM 2x2x,5</t>
  </si>
  <si>
    <t>Pol77</t>
  </si>
  <si>
    <t>LED  pás 9.6W/m IP54,  4000K</t>
  </si>
  <si>
    <t>Pol78</t>
  </si>
  <si>
    <t>LED  napájač 200W 230/24V DC</t>
  </si>
  <si>
    <t>Pol79</t>
  </si>
  <si>
    <t>Led pripoj diel na pás</t>
  </si>
  <si>
    <t>Pol80</t>
  </si>
  <si>
    <t>pripoj vodič LED CY -O 2x1</t>
  </si>
  <si>
    <t>Pol81</t>
  </si>
  <si>
    <t>Led konc.  diel na pás</t>
  </si>
  <si>
    <t>Pol82</t>
  </si>
  <si>
    <t>LED lišta so zákrytom</t>
  </si>
  <si>
    <t>Pol83</t>
  </si>
  <si>
    <t>káblová lišta 16x16mm</t>
  </si>
  <si>
    <t>Pol84</t>
  </si>
  <si>
    <t>ohybná rúra d21</t>
  </si>
  <si>
    <t>Pol85</t>
  </si>
  <si>
    <t>ochran rúrkaohybná  d16mm</t>
  </si>
  <si>
    <t>Pol86</t>
  </si>
  <si>
    <t>káblový žľab 40x40</t>
  </si>
  <si>
    <t>Pol87</t>
  </si>
  <si>
    <t>káblový žľab 60x40</t>
  </si>
  <si>
    <t>Pol88</t>
  </si>
  <si>
    <t>inštalačná krabice IP54 pre termostat</t>
  </si>
  <si>
    <t>Pol89</t>
  </si>
  <si>
    <t>chránička FXKV 40</t>
  </si>
  <si>
    <t>Pol90</t>
  </si>
  <si>
    <t>ukončenie kábla AYKY 4Bx25</t>
  </si>
  <si>
    <t>Pol91</t>
  </si>
  <si>
    <t>ukončenie kábla do 5x2,5</t>
  </si>
  <si>
    <t>Pol92</t>
  </si>
  <si>
    <t>ukončenie kábla do 5x6</t>
  </si>
  <si>
    <t>Pol93</t>
  </si>
  <si>
    <t>FeZn - Y  d8mm IZOLOVANÝ</t>
  </si>
  <si>
    <t>Pol94</t>
  </si>
  <si>
    <t>svorky  na FeZn d8</t>
  </si>
  <si>
    <t>Pol95</t>
  </si>
  <si>
    <t>zásuvka 16A/230V, IP43</t>
  </si>
  <si>
    <t>Pol96</t>
  </si>
  <si>
    <t>zástrčka na kábel 16A/230V, IP43 - čerp.</t>
  </si>
  <si>
    <t>62</t>
  </si>
  <si>
    <t>Pol97</t>
  </si>
  <si>
    <t>demontáže</t>
  </si>
  <si>
    <t>Pol98</t>
  </si>
  <si>
    <t>podvŕtane podlahy D50mm</t>
  </si>
  <si>
    <t>66</t>
  </si>
  <si>
    <t>Pol99</t>
  </si>
  <si>
    <t>prevŕtanie steny kanála d50mm hr. 200mm</t>
  </si>
  <si>
    <t>68</t>
  </si>
  <si>
    <t>Pol100</t>
  </si>
  <si>
    <t>oprava omietky pod rozvádzače, náter</t>
  </si>
  <si>
    <t>70</t>
  </si>
  <si>
    <t>Pol101</t>
  </si>
  <si>
    <t>pomocné práce</t>
  </si>
  <si>
    <t>72</t>
  </si>
  <si>
    <t>Pol102</t>
  </si>
  <si>
    <t>východzia revízia</t>
  </si>
  <si>
    <t>74</t>
  </si>
  <si>
    <t>Pol103</t>
  </si>
  <si>
    <t>uvedenie do prevádzky, zaškolenie</t>
  </si>
  <si>
    <t>76</t>
  </si>
  <si>
    <t>Pol104</t>
  </si>
  <si>
    <t>dokumentácia skutočného vyhotovenia</t>
  </si>
  <si>
    <t>78</t>
  </si>
  <si>
    <t>01.7 - SO 01.7 - Rozvody stlačeného vzduchu</t>
  </si>
  <si>
    <t xml:space="preserve">D1 - </t>
  </si>
  <si>
    <t xml:space="preserve">    D2 - POTRUBIA, ARMATÚRY A PRÍSLUŠENSTVO POTRUBNÝCH ROZVODOV</t>
  </si>
  <si>
    <t xml:space="preserve">    D3 - NÁTERY :</t>
  </si>
  <si>
    <t>D1</t>
  </si>
  <si>
    <t>D2</t>
  </si>
  <si>
    <t>POTRUBIA, ARMATÚRY A PRÍSLUŠENSTVO POTRUBNÝCH ROZVODOV</t>
  </si>
  <si>
    <t>Pol1</t>
  </si>
  <si>
    <t>Rúrky oceľové bezošvé závitové zosilnené čierne, ak. mat. 11 353.1, STN 42 5711 - G 3/4"</t>
  </si>
  <si>
    <t>Pol2</t>
  </si>
  <si>
    <t>Kohút guľový uzatvárací nátrubkový s vnútornými závitmi "motýľ", PN 16- G 1/2"</t>
  </si>
  <si>
    <t>Pol3</t>
  </si>
  <si>
    <t>Kohút guľový uzatvárací nátrubkový s vnútornými závitmi "motýľ", PN 16- G 3/4"</t>
  </si>
  <si>
    <t>Schneider.1</t>
  </si>
  <si>
    <t>Priama skrutkovacia spojka s vnútorným závitom STV - GES 28 - G 3/4"i</t>
  </si>
  <si>
    <t>Schneider.2</t>
  </si>
  <si>
    <t>Priama skrutkovacia spojka s vnútorným závitom STV - GES 22 - G 1/2"i</t>
  </si>
  <si>
    <t>Pol4</t>
  </si>
  <si>
    <t>Polyamidová rúrka, farba modrá- DLR - R PA - B 28 x 23 mm</t>
  </si>
  <si>
    <t>Pol5</t>
  </si>
  <si>
    <t>Polyamidová rúrka, farba modrá- DLR - R PA - B 22 x 18 mm</t>
  </si>
  <si>
    <t>Schneider.4</t>
  </si>
  <si>
    <t>Uhlová spojka zásuvná 90°, STV - W 90-28</t>
  </si>
  <si>
    <t>Schneider.5</t>
  </si>
  <si>
    <t>Redukčná spojka STV - GRS 28a x 22i</t>
  </si>
  <si>
    <t>Schneider.6</t>
  </si>
  <si>
    <t>"T" kus STV - TS 28 - 22 - 28</t>
  </si>
  <si>
    <t>Schneider.7</t>
  </si>
  <si>
    <t>Mosadzné koleno s vonkajšími závitmi WKS - W 90 - 2 x R 1/2"a</t>
  </si>
  <si>
    <t>Schneider.8</t>
  </si>
  <si>
    <t>Dvojitá spojka rozpojiteľná s vonkajšími závitmi DNL - MS * R 1/2"a x R 1/2" a</t>
  </si>
  <si>
    <t>Schneider.9</t>
  </si>
  <si>
    <t>Redukčný ventil s filtrm FRL - 1/2"i</t>
  </si>
  <si>
    <t>Schneider.10</t>
  </si>
  <si>
    <t>Dvojitá vsuvka s vonkajšími závitmi R 1/2" x R 1/2"</t>
  </si>
  <si>
    <t>Schneider.11</t>
  </si>
  <si>
    <t>Základná krabica RLD - B 22 - 3 x 1/2"i</t>
  </si>
  <si>
    <t>Schneider.12</t>
  </si>
  <si>
    <t>Hmlový primazávač FRL MO 1/2"i</t>
  </si>
  <si>
    <t>Schneider.13</t>
  </si>
  <si>
    <t>Montážny uholník WKB - WE 3/8 - 1/2</t>
  </si>
  <si>
    <t>Schneider.14</t>
  </si>
  <si>
    <t>Bezpečnostná oceľová rýchlospojka s vonkajším závitom C - ORC - SF - E - 1/2"m</t>
  </si>
  <si>
    <t>Schneider.15</t>
  </si>
  <si>
    <t>Predlžovací nátrubok s vonkajšími závitmi G 1/2" na oboch koncoch, L = 55 mm</t>
  </si>
  <si>
    <t>Schneider.16</t>
  </si>
  <si>
    <t>Posuvná spojka STV - SM 28</t>
  </si>
  <si>
    <t>Schneider.17</t>
  </si>
  <si>
    <t>Posuvná spojka STV - SM 22</t>
  </si>
  <si>
    <t>Pol6</t>
  </si>
  <si>
    <t>Potrubie HD PE, PE 100, SDR 11 Ø 75 x 6,8 mm</t>
  </si>
  <si>
    <t>Pol7</t>
  </si>
  <si>
    <t>Potrubie HD PE, PE 100, SDR 11 Ø 50 x 4,6 mm</t>
  </si>
  <si>
    <t>Pol8</t>
  </si>
  <si>
    <t>Elektrofúzna objímka priama GME SDR 7,6 PN 25 Ø 75 mm</t>
  </si>
  <si>
    <t>Pol9</t>
  </si>
  <si>
    <t>Elektrofúzna objímka priama GME SDR 7,6 PN 25 Ø 50 mm</t>
  </si>
  <si>
    <t>Pol10</t>
  </si>
  <si>
    <t>Elektofúzny "T" kus ETCE  Ø 75 mm, SDR 11</t>
  </si>
  <si>
    <t>Pol11</t>
  </si>
  <si>
    <t>Elektrofúzne koleno 90° EGEM Ø 75 mm, SDR 11</t>
  </si>
  <si>
    <t>Pol12</t>
  </si>
  <si>
    <t>- DN 20</t>
  </si>
  <si>
    <t>Pol13</t>
  </si>
  <si>
    <t>Zhotovenie ohybu R = 3 DN, K/90°, na závitovej rúrke pri montáži DN 20 (G 3/4")</t>
  </si>
  <si>
    <t>Pol14</t>
  </si>
  <si>
    <t>Zhotovenie vonkajšieho závitu, na závitovej rúrke pri montáži  - G 3/4"</t>
  </si>
  <si>
    <t>Pol15</t>
  </si>
  <si>
    <t>Mechanické čistenie a prefukovanie potrubia</t>
  </si>
  <si>
    <t>Pol16</t>
  </si>
  <si>
    <t>Príprava potrubia pre skúšku tesnosti</t>
  </si>
  <si>
    <t>úsek</t>
  </si>
  <si>
    <t>Pol17</t>
  </si>
  <si>
    <t>Skúška tesnosti a pevnosti potrubia</t>
  </si>
  <si>
    <t>Pol17.1</t>
  </si>
  <si>
    <t>delenie potrubia</t>
  </si>
  <si>
    <t>-2066782859</t>
  </si>
  <si>
    <t>Pol18</t>
  </si>
  <si>
    <t>Nasunutie potrubnej sekcie d 28 mm do  chráničky Ø75 mm</t>
  </si>
  <si>
    <t>Pol19</t>
  </si>
  <si>
    <t>Výstražná fólia modrej ferby š = 300 mm, hr. = 0,8 mm</t>
  </si>
  <si>
    <t>Pol20</t>
  </si>
  <si>
    <t>Zhotovenie odbočky d 50 z chráničky d 75, vrátane delenia materiálu a spätnéo zvárania</t>
  </si>
  <si>
    <t>D3</t>
  </si>
  <si>
    <t>NÁTERY :</t>
  </si>
  <si>
    <t>Pol21</t>
  </si>
  <si>
    <t>- kartáčovanie plôch</t>
  </si>
  <si>
    <t>Pol22</t>
  </si>
  <si>
    <t>- oklepávanie plôch</t>
  </si>
  <si>
    <t>80</t>
  </si>
  <si>
    <t>Pol23</t>
  </si>
  <si>
    <t>- oprášenie plôch</t>
  </si>
  <si>
    <t>82</t>
  </si>
  <si>
    <t>Pol24</t>
  </si>
  <si>
    <t>- základný náter - 2 x</t>
  </si>
  <si>
    <t>84</t>
  </si>
  <si>
    <t>Pol25</t>
  </si>
  <si>
    <t>- vrchný krycí náter farbou č. o. 6 200 - 2 x</t>
  </si>
  <si>
    <t>86</t>
  </si>
  <si>
    <t>Pol26</t>
  </si>
  <si>
    <t>- farba syntetická podkladová S 2005</t>
  </si>
  <si>
    <t>88</t>
  </si>
  <si>
    <t>Pol27</t>
  </si>
  <si>
    <t>- email syntetický vonkajší S 2013, č. o. 4 400</t>
  </si>
  <si>
    <t>90</t>
  </si>
  <si>
    <t>Pol28</t>
  </si>
  <si>
    <t>- riedidlo do syntetických náterových látok S 6006</t>
  </si>
  <si>
    <t>92</t>
  </si>
  <si>
    <t>Pol29</t>
  </si>
  <si>
    <t>- príplatok za plechové nenávratné obaly</t>
  </si>
  <si>
    <t>94</t>
  </si>
  <si>
    <t>01.6 - SO 01.6 - VZT</t>
  </si>
  <si>
    <t>D1 - 2</t>
  </si>
  <si>
    <t xml:space="preserve">    D2 - Zariadenie č.1 - Vetranie revíznych kanálov</t>
  </si>
  <si>
    <t xml:space="preserve">    D3 - Skúšky a zaregulovanie</t>
  </si>
  <si>
    <t xml:space="preserve">    D4 - Doprava </t>
  </si>
  <si>
    <t xml:space="preserve">    D5 - Projektová dokumentácia</t>
  </si>
  <si>
    <t>Zariadenie č.1 - Vetranie revíznych kanálov</t>
  </si>
  <si>
    <t>Pol30</t>
  </si>
  <si>
    <t>Prívodná podstropná VZT jednotka do interiéru  Elektrodesign RME 800/315 Ekonovent F7 DVAV H1, vrátane vlastného systému MaR Digireg M1-E8-2. Zloženie: filter prívodný F7, ventilátor s EC motorom 330m3/h, 200Pa, elektrický ohrievač 5,4kW, tp=18°C</t>
  </si>
  <si>
    <t>kpl</t>
  </si>
  <si>
    <t>Pol31</t>
  </si>
  <si>
    <t>Regulačná klapka MSK 315</t>
  </si>
  <si>
    <t>Pol32</t>
  </si>
  <si>
    <t>Servopohon Belimo LM 24 A</t>
  </si>
  <si>
    <t>Pol33</t>
  </si>
  <si>
    <t>Pružná spojka VBM 315 ED</t>
  </si>
  <si>
    <t>Pol34</t>
  </si>
  <si>
    <t>Prekáblovanie ovládača s rozvádzačom Digireg</t>
  </si>
  <si>
    <t>Pol35</t>
  </si>
  <si>
    <t>Prívodná podstropná VZT jednotka do interiéru  Elektrodesign RME 500/250 Ekonovent F7 DVAV H1, vrátane vlastného systému MaR Digireg M1-E8-2. Zloženie: filter prívodný F7, ventilátor s EC motorom 280m3/h, 200Pa, elektrický ohrievač 3,0kW, tp=18°C</t>
  </si>
  <si>
    <t>Pol36</t>
  </si>
  <si>
    <t>Regulačná klapka MSK 250</t>
  </si>
  <si>
    <t>Pol37</t>
  </si>
  <si>
    <t>Pružná spojka VBM 250 ED</t>
  </si>
  <si>
    <t>Pol38</t>
  </si>
  <si>
    <t>Tlmič hluku MAA 160-900</t>
  </si>
  <si>
    <t>Pol39</t>
  </si>
  <si>
    <t>Tlmič hluku MAA 125-900</t>
  </si>
  <si>
    <t>Pol40</t>
  </si>
  <si>
    <t>Protidaždový žaluzia so sitom PZAL-355x315-UR-S-RAL podľa architekta</t>
  </si>
  <si>
    <t>Pol41</t>
  </si>
  <si>
    <t>Protidaždový žaluzia so sitom PZAL-315x315-UR-S-RAL podľa architekta</t>
  </si>
  <si>
    <t>Pol42</t>
  </si>
  <si>
    <t>Plastový tanierový ventil prívodný VST 100</t>
  </si>
  <si>
    <t>Pol43</t>
  </si>
  <si>
    <t>Potrubie štvorhranné, vrátane tvaroviek, do obvodu: 1340 / 50% tv. 355x315</t>
  </si>
  <si>
    <t>bm</t>
  </si>
  <si>
    <t>Pol44</t>
  </si>
  <si>
    <t>Potrubie štvorhranné, vrátane tvaroviek, do obvodu: 1260 / 50% tv. 315x315</t>
  </si>
  <si>
    <t>Pol45</t>
  </si>
  <si>
    <t>Kruhové Spiro potrubie pozinkované, vrátane tvaroviek: Ø315 / 30% tv.</t>
  </si>
  <si>
    <t>Pol46</t>
  </si>
  <si>
    <t>Kruhové Spiro potrubie pozinkované, vrátane tvaroviek: Ø250 / 30% tv.</t>
  </si>
  <si>
    <t>Pol47</t>
  </si>
  <si>
    <t>Kruhové Spiro potrubie pozinkované, vrátane tvaroviek: Ø160 / 100% tv.</t>
  </si>
  <si>
    <t>Pol48</t>
  </si>
  <si>
    <t>Kruhové Spiro potrubie pozinkované, vrátane tvaroviek: Ø125 / 30% tv.</t>
  </si>
  <si>
    <t>Pol49</t>
  </si>
  <si>
    <t>Kruhové Spiro potrubie pozinkované, vrátane tvaroviek: Ø100 / 30% tv.</t>
  </si>
  <si>
    <t>Pol50</t>
  </si>
  <si>
    <t>Kruhové potrubie plastové, vrátane tvaroviek: Ø160 / 30% tv.</t>
  </si>
  <si>
    <t>Pol51</t>
  </si>
  <si>
    <t>Kruhové potrubie plastové, vrátane tvaroviek: Ø125 / 30% tv.</t>
  </si>
  <si>
    <t>Pol52</t>
  </si>
  <si>
    <t>Kruhové potrubie plastové, vrátane tvaroviek: Ø100 / 30% tv.</t>
  </si>
  <si>
    <t>Pol53</t>
  </si>
  <si>
    <t>Regulačná klapka ručná do kruhového potrubia TUNE-R-100-1-H</t>
  </si>
  <si>
    <t>Pol54</t>
  </si>
  <si>
    <t>Regulačná klapka ručná do kruhového potrubia TUNE-R-125-1-H</t>
  </si>
  <si>
    <t>Pol55</t>
  </si>
  <si>
    <t>Regulačná klapka ručná do kruhového potrubia TUNE-R-160-1-H</t>
  </si>
  <si>
    <t>Pol56</t>
  </si>
  <si>
    <t>Plastové odpadové potrubie pre mechanickú ochranu VZT potrubia vo výkope Ø250</t>
  </si>
  <si>
    <t>Pol57</t>
  </si>
  <si>
    <t>Plastové odpadové potrubie pre mechanickú ochranu VZT potrubia vo výkope Ø315</t>
  </si>
  <si>
    <t>Pol58</t>
  </si>
  <si>
    <t>Hluková izolácia ISOVER U TECH SLAB hr. 60mm (od VZT jednotky po tlmič hluku)</t>
  </si>
  <si>
    <t>Pol59</t>
  </si>
  <si>
    <t>Tepelná izolácia prívodného potrubia po celej dĺžke K-FLEX H DUCT METAL hr. 20mm</t>
  </si>
  <si>
    <t>Pol60</t>
  </si>
  <si>
    <t>Tepelná izolácia potrubie sania čerstvého vzduchu K-FLEX H DUCT METAL hr. 40mm</t>
  </si>
  <si>
    <t>Pol61</t>
  </si>
  <si>
    <t>Montážny, závesný, spojovací a tesniaci materiál, HILTI systém alebo rovnocenný certifikovaný výrobok.</t>
  </si>
  <si>
    <t>Skúšky a zaregulovanie</t>
  </si>
  <si>
    <t>Pol62</t>
  </si>
  <si>
    <t>Komplexné uvedenie do prevádzky, zaregulovanie a vyskúšanie VZT zariadení, vrátane nastavenia na skutočné prevádzkové parametre. Vyregulovanie distribúcie privádzaného vzduchu. Vystavenie všetkých potrebných protokolov v súlade s platnými predpismi a vyhl</t>
  </si>
  <si>
    <t>D4</t>
  </si>
  <si>
    <t xml:space="preserve">Doprava </t>
  </si>
  <si>
    <t>Pol63</t>
  </si>
  <si>
    <t>Doprava strojov a zariadení, presun na miesto inštalácie</t>
  </si>
  <si>
    <t>Pol64</t>
  </si>
  <si>
    <t>Dvíhacie zariadenia, mobilné prepravné zariadenia</t>
  </si>
  <si>
    <t>Pol65</t>
  </si>
  <si>
    <t>Lešenie a Montážne plošiny</t>
  </si>
  <si>
    <t>D5</t>
  </si>
  <si>
    <t>Projektová dokumentácia</t>
  </si>
  <si>
    <t>Pol66</t>
  </si>
  <si>
    <t>Dielenská dokumentácia, Dokumentácia skutočného vyhotovenia</t>
  </si>
  <si>
    <t>ZOZNAM FIGÚR</t>
  </si>
  <si>
    <t>ROSOFT2025/18</t>
  </si>
  <si>
    <t>Výmera</t>
  </si>
  <si>
    <t>01/ 01.1</t>
  </si>
  <si>
    <t>Použitie figúry: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</si>
</sst>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  <charset val="1"/>
    </font>
    <font>
      <sz val="8"/>
      <name val="MS Sans Serif"/>
      <family val="2"/>
      <charset val="238"/>
    </font>
    <font>
      <sz val="8"/>
      <color rgb="FFFFFFFF"/>
      <name val="Arial CE"/>
      <charset val="1"/>
    </font>
    <font>
      <sz val="8"/>
      <color rgb="FF3366FF"/>
      <name val="Arial CE"/>
      <charset val="1"/>
    </font>
    <font>
      <b/>
      <sz val="14"/>
      <name val="Arial CE"/>
      <charset val="1"/>
    </font>
    <font>
      <b/>
      <sz val="12"/>
      <color rgb="FF969696"/>
      <name val="Arial CE"/>
      <charset val="1"/>
    </font>
    <font>
      <sz val="10"/>
      <color rgb="FF969696"/>
      <name val="Arial CE"/>
      <charset val="1"/>
    </font>
    <font>
      <sz val="10"/>
      <name val="Arial CE"/>
      <charset val="1"/>
    </font>
    <font>
      <b/>
      <sz val="8"/>
      <color rgb="FF969696"/>
      <name val="Arial CE"/>
      <charset val="1"/>
    </font>
    <font>
      <b/>
      <sz val="11"/>
      <name val="Arial CE"/>
      <charset val="1"/>
    </font>
    <font>
      <sz val="10"/>
      <color rgb="FF464646"/>
      <name val="Arial CE"/>
      <charset val="1"/>
    </font>
    <font>
      <b/>
      <sz val="10"/>
      <name val="Arial CE"/>
      <charset val="1"/>
    </font>
    <font>
      <sz val="10"/>
      <color rgb="FFFFFFFF"/>
      <name val="Arial CE"/>
      <charset val="1"/>
    </font>
    <font>
      <b/>
      <sz val="10"/>
      <color rgb="FFFFFFFF"/>
      <name val="Arial CE"/>
      <charset val="1"/>
    </font>
    <font>
      <b/>
      <sz val="10"/>
      <color rgb="FF969696"/>
      <name val="Arial CE"/>
      <charset val="1"/>
    </font>
    <font>
      <b/>
      <sz val="12"/>
      <name val="Arial CE"/>
      <charset val="1"/>
    </font>
    <font>
      <b/>
      <sz val="10"/>
      <color rgb="FF464646"/>
      <name val="Arial CE"/>
      <charset val="1"/>
    </font>
    <font>
      <sz val="12"/>
      <color rgb="FF969696"/>
      <name val="Arial CE"/>
      <charset val="1"/>
    </font>
    <font>
      <sz val="9"/>
      <name val="Arial CE"/>
      <charset val="1"/>
    </font>
    <font>
      <sz val="9"/>
      <color rgb="FF969696"/>
      <name val="Arial CE"/>
      <charset val="1"/>
    </font>
    <font>
      <b/>
      <sz val="12"/>
      <color rgb="FF960000"/>
      <name val="Arial CE"/>
      <charset val="1"/>
    </font>
    <font>
      <sz val="12"/>
      <name val="Arial CE"/>
      <charset val="1"/>
    </font>
    <font>
      <sz val="11"/>
      <name val="Arial CE"/>
      <charset val="1"/>
    </font>
    <font>
      <b/>
      <sz val="11"/>
      <color rgb="FF003366"/>
      <name val="Arial CE"/>
      <charset val="1"/>
    </font>
    <font>
      <sz val="11"/>
      <color rgb="FF003366"/>
      <name val="Arial CE"/>
      <charset val="1"/>
    </font>
    <font>
      <sz val="11"/>
      <color rgb="FF969696"/>
      <name val="Arial CE"/>
      <charset val="1"/>
    </font>
    <font>
      <sz val="18"/>
      <color rgb="FF0000FF"/>
      <name val="Wingdings 2"/>
      <charset val="1"/>
    </font>
    <font>
      <u/>
      <sz val="11"/>
      <color rgb="FF0000FF"/>
      <name val="Calibri"/>
      <charset val="1"/>
    </font>
    <font>
      <sz val="10"/>
      <color rgb="FF003366"/>
      <name val="Arial CE"/>
      <charset val="1"/>
    </font>
    <font>
      <b/>
      <sz val="10"/>
      <color rgb="FF003366"/>
      <name val="Arial CE"/>
      <charset val="1"/>
    </font>
    <font>
      <sz val="8"/>
      <color rgb="FF000000"/>
      <name val="Arial CE"/>
      <charset val="1"/>
    </font>
    <font>
      <sz val="10"/>
      <color rgb="FF3366FF"/>
      <name val="Arial CE"/>
      <charset val="1"/>
    </font>
    <font>
      <sz val="8"/>
      <color rgb="FF969696"/>
      <name val="Arial CE"/>
      <charset val="1"/>
    </font>
    <font>
      <b/>
      <sz val="12"/>
      <color rgb="FF800000"/>
      <name val="Arial CE"/>
      <charset val="1"/>
    </font>
    <font>
      <sz val="12"/>
      <color rgb="FF003366"/>
      <name val="Arial CE"/>
      <charset val="1"/>
    </font>
    <font>
      <sz val="8"/>
      <color rgb="FF960000"/>
      <name val="Arial CE"/>
      <charset val="1"/>
    </font>
    <font>
      <b/>
      <sz val="8"/>
      <name val="Arial CE"/>
      <charset val="1"/>
    </font>
    <font>
      <sz val="8"/>
      <color rgb="FF003366"/>
      <name val="Arial CE"/>
      <charset val="1"/>
    </font>
    <font>
      <sz val="8"/>
      <color rgb="FF800080"/>
      <name val="Arial CE"/>
      <charset val="1"/>
    </font>
    <font>
      <sz val="7"/>
      <color rgb="FF969696"/>
      <name val="Arial CE"/>
      <charset val="1"/>
    </font>
    <font>
      <sz val="8"/>
      <color rgb="FF505050"/>
      <name val="Arial CE"/>
      <charset val="1"/>
    </font>
    <font>
      <sz val="8"/>
      <color rgb="FFFF0000"/>
      <name val="Arial CE"/>
      <charset val="1"/>
    </font>
    <font>
      <sz val="8"/>
      <color rgb="FF0000A8"/>
      <name val="Arial CE"/>
      <charset val="1"/>
    </font>
    <font>
      <sz val="11"/>
      <name val="Calibri"/>
      <family val="2"/>
      <charset val="238"/>
    </font>
    <font>
      <i/>
      <sz val="9"/>
      <color rgb="FF0000FF"/>
      <name val="Arial CE"/>
      <charset val="1"/>
    </font>
    <font>
      <i/>
      <sz val="8"/>
      <color rgb="FF0000FF"/>
      <name val="Arial CE"/>
      <charset val="1"/>
    </font>
    <font>
      <b/>
      <sz val="9"/>
      <name val="Arial CE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auto="1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27" fillId="0" borderId="0" applyBorder="0" applyProtection="0"/>
    <xf numFmtId="0" fontId="1" fillId="0" borderId="0">
      <protection locked="0"/>
    </xf>
  </cellStyleXfs>
  <cellXfs count="270">
    <xf numFmtId="0" fontId="0" fillId="0" borderId="0" xfId="0"/>
    <xf numFmtId="0" fontId="6" fillId="0" borderId="0" xfId="0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 wrapText="1"/>
    </xf>
    <xf numFmtId="49" fontId="7" fillId="3" borderId="0" xfId="0" applyNumberFormat="1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7" fillId="3" borderId="0" xfId="0" applyFont="1" applyFill="1" applyAlignment="1" applyProtection="1">
      <alignment horizontal="left" vertical="center"/>
      <protection locked="0"/>
    </xf>
    <xf numFmtId="0" fontId="0" fillId="0" borderId="4" xfId="0" applyBorder="1"/>
    <xf numFmtId="0" fontId="1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11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15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15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6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165" fontId="7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8" fillId="5" borderId="0" xfId="0" applyFont="1" applyFill="1" applyAlignment="1">
      <alignment horizontal="center" vertical="center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15" fillId="0" borderId="0" xfId="0" applyFont="1" applyAlignment="1">
      <alignment horizontal="center" vertical="center"/>
    </xf>
    <xf numFmtId="4" fontId="17" fillId="0" borderId="18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4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25" fillId="0" borderId="18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4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6" fillId="0" borderId="0" xfId="1" applyFont="1" applyBorder="1" applyAlignment="1" applyProtection="1">
      <alignment horizontal="center" vertical="center"/>
    </xf>
    <xf numFmtId="0" fontId="2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4" fontId="6" fillId="0" borderId="18" xfId="0" applyNumberFormat="1" applyFont="1" applyBorder="1" applyAlignment="1">
      <alignment vertical="center"/>
    </xf>
    <xf numFmtId="4" fontId="6" fillId="0" borderId="0" xfId="0" applyNumberFormat="1" applyFont="1" applyAlignment="1">
      <alignment vertical="center"/>
    </xf>
    <xf numFmtId="166" fontId="6" fillId="0" borderId="0" xfId="0" applyNumberFormat="1" applyFont="1" applyAlignment="1">
      <alignment vertical="center"/>
    </xf>
    <xf numFmtId="4" fontId="6" fillId="0" borderId="14" xfId="0" applyNumberFormat="1" applyFont="1" applyBorder="1" applyAlignment="1">
      <alignment vertical="center"/>
    </xf>
    <xf numFmtId="4" fontId="6" fillId="0" borderId="19" xfId="0" applyNumberFormat="1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166" fontId="6" fillId="0" borderId="20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4" fontId="28" fillId="3" borderId="0" xfId="0" applyNumberFormat="1" applyFont="1" applyFill="1" applyAlignment="1" applyProtection="1">
      <alignment vertical="center"/>
      <protection locked="0"/>
    </xf>
    <xf numFmtId="164" fontId="6" fillId="3" borderId="18" xfId="0" applyNumberFormat="1" applyFont="1" applyFill="1" applyBorder="1" applyAlignment="1" applyProtection="1">
      <alignment horizontal="center" vertical="center"/>
      <protection locked="0"/>
    </xf>
    <xf numFmtId="0" fontId="6" fillId="3" borderId="0" xfId="0" applyFont="1" applyFill="1" applyAlignment="1" applyProtection="1">
      <alignment horizontal="center" vertical="center"/>
      <protection locked="0"/>
    </xf>
    <xf numFmtId="4" fontId="0" fillId="0" borderId="0" xfId="0" applyNumberFormat="1" applyAlignment="1">
      <alignment vertical="center"/>
    </xf>
    <xf numFmtId="164" fontId="6" fillId="3" borderId="19" xfId="0" applyNumberFormat="1" applyFont="1" applyFill="1" applyBorder="1" applyAlignment="1" applyProtection="1">
      <alignment horizontal="center" vertical="center"/>
      <protection locked="0"/>
    </xf>
    <xf numFmtId="0" fontId="6" fillId="3" borderId="20" xfId="0" applyFont="1" applyFill="1" applyBorder="1" applyAlignment="1" applyProtection="1">
      <alignment horizontal="center" vertical="center"/>
      <protection locked="0"/>
    </xf>
    <xf numFmtId="0" fontId="20" fillId="5" borderId="0" xfId="0" applyFont="1" applyFill="1" applyAlignment="1">
      <alignment horizontal="left" vertical="center"/>
    </xf>
    <xf numFmtId="0" fontId="0" fillId="5" borderId="0" xfId="0" applyFill="1" applyAlignment="1">
      <alignment vertical="center"/>
    </xf>
    <xf numFmtId="4" fontId="20" fillId="5" borderId="0" xfId="0" applyNumberFormat="1" applyFont="1" applyFill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4" fontId="1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0" fontId="15" fillId="5" borderId="6" xfId="0" applyFont="1" applyFill="1" applyBorder="1" applyAlignment="1">
      <alignment horizontal="left" vertical="center"/>
    </xf>
    <xf numFmtId="0" fontId="15" fillId="5" borderId="7" xfId="0" applyFont="1" applyFill="1" applyBorder="1" applyAlignment="1">
      <alignment horizontal="right" vertical="center"/>
    </xf>
    <xf numFmtId="0" fontId="15" fillId="5" borderId="7" xfId="0" applyFont="1" applyFill="1" applyBorder="1" applyAlignment="1">
      <alignment horizontal="center" vertical="center"/>
    </xf>
    <xf numFmtId="4" fontId="15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right"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/>
    </xf>
    <xf numFmtId="0" fontId="34" fillId="0" borderId="3" xfId="0" applyFont="1" applyBorder="1" applyAlignment="1">
      <alignment vertical="center"/>
    </xf>
    <xf numFmtId="0" fontId="34" fillId="0" borderId="20" xfId="0" applyFont="1" applyBorder="1" applyAlignment="1">
      <alignment horizontal="left" vertical="center"/>
    </xf>
    <xf numFmtId="0" fontId="34" fillId="0" borderId="20" xfId="0" applyFont="1" applyBorder="1" applyAlignment="1">
      <alignment vertical="center"/>
    </xf>
    <xf numFmtId="4" fontId="34" fillId="0" borderId="20" xfId="0" applyNumberFormat="1" applyFont="1" applyBorder="1" applyAlignment="1">
      <alignment vertical="center"/>
    </xf>
    <xf numFmtId="0" fontId="28" fillId="0" borderId="3" xfId="0" applyFont="1" applyBorder="1" applyAlignment="1">
      <alignment vertical="center"/>
    </xf>
    <xf numFmtId="0" fontId="28" fillId="0" borderId="20" xfId="0" applyFont="1" applyBorder="1" applyAlignment="1">
      <alignment horizontal="left" vertical="center"/>
    </xf>
    <xf numFmtId="0" fontId="28" fillId="0" borderId="20" xfId="0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4" fontId="33" fillId="0" borderId="0" xfId="0" applyNumberFormat="1" applyFont="1" applyAlignment="1">
      <alignment vertical="center"/>
    </xf>
    <xf numFmtId="0" fontId="19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8" fillId="5" borderId="15" xfId="0" applyFont="1" applyFill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center" vertical="center" wrapText="1"/>
    </xf>
    <xf numFmtId="4" fontId="20" fillId="0" borderId="0" xfId="0" applyNumberFormat="1" applyFont="1"/>
    <xf numFmtId="166" fontId="35" fillId="0" borderId="12" xfId="0" applyNumberFormat="1" applyFont="1" applyBorder="1"/>
    <xf numFmtId="166" fontId="35" fillId="0" borderId="13" xfId="0" applyNumberFormat="1" applyFont="1" applyBorder="1"/>
    <xf numFmtId="4" fontId="36" fillId="0" borderId="0" xfId="0" applyNumberFormat="1" applyFont="1" applyAlignment="1">
      <alignment vertical="center"/>
    </xf>
    <xf numFmtId="0" fontId="37" fillId="0" borderId="0" xfId="0" applyFont="1"/>
    <xf numFmtId="0" fontId="37" fillId="0" borderId="3" xfId="0" applyFont="1" applyBorder="1"/>
    <xf numFmtId="0" fontId="37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37" fillId="0" borderId="0" xfId="0" applyFont="1" applyProtection="1">
      <protection locked="0"/>
    </xf>
    <xf numFmtId="4" fontId="34" fillId="0" borderId="0" xfId="0" applyNumberFormat="1" applyFont="1"/>
    <xf numFmtId="0" fontId="37" fillId="0" borderId="18" xfId="0" applyFont="1" applyBorder="1"/>
    <xf numFmtId="166" fontId="37" fillId="0" borderId="0" xfId="0" applyNumberFormat="1" applyFont="1"/>
    <xf numFmtId="166" fontId="37" fillId="0" borderId="14" xfId="0" applyNumberFormat="1" applyFont="1" applyBorder="1"/>
    <xf numFmtId="0" fontId="37" fillId="0" borderId="0" xfId="0" applyFont="1" applyAlignment="1">
      <alignment horizontal="center"/>
    </xf>
    <xf numFmtId="4" fontId="37" fillId="0" borderId="0" xfId="0" applyNumberFormat="1" applyFont="1" applyAlignment="1">
      <alignment vertical="center"/>
    </xf>
    <xf numFmtId="0" fontId="28" fillId="0" borderId="0" xfId="0" applyFont="1" applyAlignment="1">
      <alignment horizontal="left"/>
    </xf>
    <xf numFmtId="4" fontId="28" fillId="0" borderId="0" xfId="0" applyNumberFormat="1" applyFont="1"/>
    <xf numFmtId="0" fontId="18" fillId="0" borderId="23" xfId="0" applyFont="1" applyBorder="1" applyAlignment="1" applyProtection="1">
      <alignment horizontal="center" vertical="center"/>
      <protection locked="0"/>
    </xf>
    <xf numFmtId="49" fontId="18" fillId="0" borderId="23" xfId="0" applyNumberFormat="1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8" fillId="0" borderId="23" xfId="0" applyNumberFormat="1" applyFont="1" applyBorder="1" applyAlignment="1" applyProtection="1">
      <alignment vertical="center"/>
      <protection locked="0"/>
    </xf>
    <xf numFmtId="4" fontId="18" fillId="3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19" fillId="3" borderId="18" xfId="0" applyFont="1" applyFill="1" applyBorder="1" applyAlignment="1" applyProtection="1">
      <alignment horizontal="left" vertical="center"/>
      <protection locked="0"/>
    </xf>
    <xf numFmtId="166" fontId="19" fillId="0" borderId="0" xfId="0" applyNumberFormat="1" applyFont="1" applyAlignment="1">
      <alignment vertical="center"/>
    </xf>
    <xf numFmtId="166" fontId="19" fillId="0" borderId="14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38" fillId="0" borderId="3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0" fontId="38" fillId="0" borderId="0" xfId="0" applyFont="1" applyAlignment="1" applyProtection="1">
      <alignment vertical="center"/>
      <protection locked="0"/>
    </xf>
    <xf numFmtId="0" fontId="38" fillId="0" borderId="18" xfId="0" applyFont="1" applyBorder="1" applyAlignment="1">
      <alignment vertical="center"/>
    </xf>
    <xf numFmtId="0" fontId="38" fillId="0" borderId="14" xfId="0" applyFont="1" applyBorder="1" applyAlignment="1">
      <alignment vertical="center"/>
    </xf>
    <xf numFmtId="0" fontId="40" fillId="0" borderId="0" xfId="0" applyFont="1" applyAlignment="1">
      <alignment vertical="center"/>
    </xf>
    <xf numFmtId="0" fontId="40" fillId="0" borderId="3" xfId="0" applyFont="1" applyBorder="1" applyAlignment="1">
      <alignment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167" fontId="40" fillId="0" borderId="0" xfId="0" applyNumberFormat="1" applyFont="1" applyAlignment="1">
      <alignment vertical="center"/>
    </xf>
    <xf numFmtId="0" fontId="40" fillId="0" borderId="0" xfId="0" applyFont="1" applyAlignment="1" applyProtection="1">
      <alignment vertical="center"/>
      <protection locked="0"/>
    </xf>
    <xf numFmtId="0" fontId="40" fillId="0" borderId="18" xfId="0" applyFont="1" applyBorder="1" applyAlignment="1">
      <alignment vertical="center"/>
    </xf>
    <xf numFmtId="0" fontId="40" fillId="0" borderId="14" xfId="0" applyFont="1" applyBorder="1" applyAlignment="1">
      <alignment vertical="center"/>
    </xf>
    <xf numFmtId="0" fontId="41" fillId="0" borderId="0" xfId="0" applyFont="1" applyAlignment="1">
      <alignment vertical="center"/>
    </xf>
    <xf numFmtId="0" fontId="41" fillId="0" borderId="3" xfId="0" applyFont="1" applyBorder="1" applyAlignment="1">
      <alignment vertical="center"/>
    </xf>
    <xf numFmtId="0" fontId="41" fillId="0" borderId="0" xfId="0" applyFont="1" applyAlignment="1">
      <alignment horizontal="left" vertical="center"/>
    </xf>
    <xf numFmtId="0" fontId="41" fillId="0" borderId="0" xfId="0" applyFont="1" applyAlignment="1">
      <alignment horizontal="left" vertical="center" wrapText="1"/>
    </xf>
    <xf numFmtId="167" fontId="41" fillId="0" borderId="0" xfId="0" applyNumberFormat="1" applyFont="1" applyAlignment="1">
      <alignment vertical="center"/>
    </xf>
    <xf numFmtId="0" fontId="41" fillId="0" borderId="0" xfId="0" applyFont="1" applyAlignment="1" applyProtection="1">
      <alignment vertical="center"/>
      <protection locked="0"/>
    </xf>
    <xf numFmtId="0" fontId="41" fillId="0" borderId="18" xfId="0" applyFont="1" applyBorder="1" applyAlignment="1">
      <alignment vertical="center"/>
    </xf>
    <xf numFmtId="0" fontId="41" fillId="0" borderId="14" xfId="0" applyFont="1" applyBorder="1" applyAlignment="1">
      <alignment vertical="center"/>
    </xf>
    <xf numFmtId="0" fontId="42" fillId="0" borderId="0" xfId="0" applyFont="1" applyAlignment="1">
      <alignment vertical="center"/>
    </xf>
    <xf numFmtId="0" fontId="42" fillId="0" borderId="3" xfId="0" applyFont="1" applyBorder="1" applyAlignment="1">
      <alignment vertical="center"/>
    </xf>
    <xf numFmtId="0" fontId="42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 wrapText="1"/>
    </xf>
    <xf numFmtId="167" fontId="42" fillId="0" borderId="0" xfId="0" applyNumberFormat="1" applyFont="1" applyAlignment="1">
      <alignment vertical="center"/>
    </xf>
    <xf numFmtId="0" fontId="42" fillId="0" borderId="0" xfId="0" applyFont="1" applyAlignment="1" applyProtection="1">
      <alignment vertical="center"/>
      <protection locked="0"/>
    </xf>
    <xf numFmtId="0" fontId="42" fillId="0" borderId="18" xfId="0" applyFont="1" applyBorder="1" applyAlignment="1">
      <alignment vertical="center"/>
    </xf>
    <xf numFmtId="0" fontId="42" fillId="0" borderId="14" xfId="0" applyFont="1" applyBorder="1" applyAlignment="1">
      <alignment vertical="center"/>
    </xf>
    <xf numFmtId="167" fontId="18" fillId="3" borderId="23" xfId="0" applyNumberFormat="1" applyFont="1" applyFill="1" applyBorder="1" applyAlignment="1" applyProtection="1">
      <alignment vertical="center"/>
      <protection locked="0"/>
    </xf>
    <xf numFmtId="0" fontId="40" fillId="0" borderId="19" xfId="0" applyFont="1" applyBorder="1" applyAlignment="1">
      <alignment vertical="center"/>
    </xf>
    <xf numFmtId="0" fontId="40" fillId="0" borderId="20" xfId="0" applyFont="1" applyBorder="1" applyAlignment="1">
      <alignment vertical="center"/>
    </xf>
    <xf numFmtId="0" fontId="40" fillId="0" borderId="21" xfId="0" applyFont="1" applyBorder="1" applyAlignment="1">
      <alignment vertical="center"/>
    </xf>
    <xf numFmtId="0" fontId="44" fillId="0" borderId="23" xfId="0" applyFont="1" applyBorder="1" applyAlignment="1" applyProtection="1">
      <alignment horizontal="center" vertical="center"/>
      <protection locked="0"/>
    </xf>
    <xf numFmtId="49" fontId="44" fillId="0" borderId="23" xfId="0" applyNumberFormat="1" applyFont="1" applyBorder="1" applyAlignment="1" applyProtection="1">
      <alignment horizontal="left" vertical="center" wrapText="1"/>
      <protection locked="0"/>
    </xf>
    <xf numFmtId="0" fontId="44" fillId="0" borderId="23" xfId="0" applyFont="1" applyBorder="1" applyAlignment="1" applyProtection="1">
      <alignment horizontal="left" vertical="center" wrapText="1"/>
      <protection locked="0"/>
    </xf>
    <xf numFmtId="0" fontId="44" fillId="0" borderId="23" xfId="0" applyFont="1" applyBorder="1" applyAlignment="1" applyProtection="1">
      <alignment horizontal="center" vertical="center" wrapText="1"/>
      <protection locked="0"/>
    </xf>
    <xf numFmtId="167" fontId="44" fillId="0" borderId="23" xfId="0" applyNumberFormat="1" applyFont="1" applyBorder="1" applyAlignment="1" applyProtection="1">
      <alignment vertical="center"/>
      <protection locked="0"/>
    </xf>
    <xf numFmtId="4" fontId="44" fillId="3" borderId="23" xfId="0" applyNumberFormat="1" applyFont="1" applyFill="1" applyBorder="1" applyAlignment="1" applyProtection="1">
      <alignment vertical="center"/>
      <protection locked="0"/>
    </xf>
    <xf numFmtId="4" fontId="44" fillId="0" borderId="23" xfId="0" applyNumberFormat="1" applyFont="1" applyBorder="1" applyAlignment="1" applyProtection="1">
      <alignment vertical="center"/>
      <protection locked="0"/>
    </xf>
    <xf numFmtId="0" fontId="45" fillId="0" borderId="23" xfId="0" applyFont="1" applyBorder="1" applyAlignment="1" applyProtection="1">
      <alignment vertical="center"/>
      <protection locked="0"/>
    </xf>
    <xf numFmtId="0" fontId="45" fillId="0" borderId="3" xfId="0" applyFont="1" applyBorder="1" applyAlignment="1">
      <alignment vertical="center"/>
    </xf>
    <xf numFmtId="0" fontId="44" fillId="3" borderId="18" xfId="0" applyFont="1" applyFill="1" applyBorder="1" applyAlignment="1" applyProtection="1">
      <alignment horizontal="left" vertical="center"/>
      <protection locked="0"/>
    </xf>
    <xf numFmtId="0" fontId="44" fillId="0" borderId="0" xfId="0" applyFont="1" applyAlignment="1">
      <alignment horizontal="center" vertical="center"/>
    </xf>
    <xf numFmtId="0" fontId="44" fillId="3" borderId="19" xfId="0" applyFont="1" applyFill="1" applyBorder="1" applyAlignment="1" applyProtection="1">
      <alignment horizontal="left" vertical="center"/>
      <protection locked="0"/>
    </xf>
    <xf numFmtId="0" fontId="4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19" fillId="3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46" fillId="0" borderId="15" xfId="0" applyFont="1" applyBorder="1" applyAlignment="1">
      <alignment horizontal="left" vertical="center" wrapText="1"/>
    </xf>
    <xf numFmtId="0" fontId="46" fillId="0" borderId="23" xfId="0" applyFont="1" applyBorder="1" applyAlignment="1">
      <alignment horizontal="left" vertical="center" wrapText="1"/>
    </xf>
    <xf numFmtId="0" fontId="46" fillId="0" borderId="23" xfId="0" applyFont="1" applyBorder="1" applyAlignment="1">
      <alignment horizontal="left" vertical="center"/>
    </xf>
    <xf numFmtId="167" fontId="46" fillId="0" borderId="17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4" fontId="20" fillId="5" borderId="0" xfId="0" applyNumberFormat="1" applyFont="1" applyFill="1" applyAlignment="1">
      <alignment vertical="center"/>
    </xf>
    <xf numFmtId="0" fontId="28" fillId="3" borderId="0" xfId="0" applyFont="1" applyFill="1" applyAlignment="1" applyProtection="1">
      <alignment horizontal="left" vertical="center"/>
      <protection locked="0"/>
    </xf>
    <xf numFmtId="4" fontId="28" fillId="3" borderId="0" xfId="0" applyNumberFormat="1" applyFont="1" applyFill="1" applyAlignment="1" applyProtection="1">
      <alignment vertical="center"/>
      <protection locked="0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0" fontId="23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right" vertical="center"/>
    </xf>
    <xf numFmtId="0" fontId="18" fillId="5" borderId="8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left" vertical="center"/>
    </xf>
    <xf numFmtId="4" fontId="15" fillId="4" borderId="8" xfId="0" applyNumberFormat="1" applyFont="1" applyFill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165" fontId="7" fillId="0" borderId="0" xfId="0" applyNumberFormat="1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164" fontId="12" fillId="0" borderId="0" xfId="0" applyNumberFormat="1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49" fontId="7" fillId="3" borderId="0" xfId="0" applyNumberFormat="1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4" fontId="11" fillId="0" borderId="5" xfId="0" applyNumberFormat="1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43" fillId="0" borderId="0" xfId="2" applyFont="1" applyAlignment="1">
      <alignment horizontal="left" vertical="top" wrapText="1"/>
      <protection locked="0"/>
    </xf>
    <xf numFmtId="0" fontId="6" fillId="0" borderId="0" xfId="0" applyFont="1" applyAlignment="1">
      <alignment horizontal="left" vertical="center" wrapText="1"/>
    </xf>
    <xf numFmtId="0" fontId="7" fillId="3" borderId="0" xfId="0" applyFont="1" applyFill="1" applyAlignment="1" applyProtection="1">
      <alignment horizontal="left" vertical="center"/>
      <protection locked="0"/>
    </xf>
  </cellXfs>
  <cellStyles count="3">
    <cellStyle name="Hypertextové prepojenie" xfId="1" builtinId="8"/>
    <cellStyle name="Normálna" xfId="0" builtinId="0"/>
    <cellStyle name="normálne_SO-01 Rodinný dom a občianska vybavenosť - zmena Zadanie s výkazom výmer" xfId="2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9"/>
  <sheetViews>
    <sheetView showGridLines="0" view="pageBreakPreview" topLeftCell="A109" zoomScale="95" zoomScaleNormal="100" zoomScalePageLayoutView="95" workbookViewId="0">
      <selection activeCell="K5" sqref="K5:AO5"/>
    </sheetView>
  </sheetViews>
  <sheetFormatPr defaultColWidth="8.5703125"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 customWidth="1"/>
  </cols>
  <sheetData>
    <row r="1" spans="1:74">
      <c r="A1" s="6" t="s">
        <v>0</v>
      </c>
      <c r="AZ1" s="6"/>
      <c r="BA1" s="6" t="s">
        <v>1</v>
      </c>
      <c r="BB1" s="6"/>
      <c r="BT1" s="6" t="s">
        <v>2</v>
      </c>
      <c r="BU1" s="6" t="s">
        <v>2</v>
      </c>
      <c r="BV1" s="6" t="s">
        <v>3</v>
      </c>
    </row>
    <row r="2" spans="1:74" ht="36.9" customHeight="1">
      <c r="AR2" s="258" t="s">
        <v>4</v>
      </c>
      <c r="AS2" s="258"/>
      <c r="AT2" s="258"/>
      <c r="AU2" s="258"/>
      <c r="AV2" s="258"/>
      <c r="AW2" s="258"/>
      <c r="AX2" s="258"/>
      <c r="AY2" s="258"/>
      <c r="AZ2" s="258"/>
      <c r="BA2" s="258"/>
      <c r="BB2" s="258"/>
      <c r="BC2" s="258"/>
      <c r="BD2" s="258"/>
      <c r="BE2" s="258"/>
      <c r="BS2" s="7" t="s">
        <v>5</v>
      </c>
      <c r="BT2" s="7" t="s">
        <v>6</v>
      </c>
    </row>
    <row r="3" spans="1:74" ht="6.9" customHeight="1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10"/>
      <c r="BS3" s="7" t="s">
        <v>5</v>
      </c>
      <c r="BT3" s="7" t="s">
        <v>6</v>
      </c>
    </row>
    <row r="4" spans="1:74" ht="24.9" customHeight="1">
      <c r="B4" s="10"/>
      <c r="D4" s="11" t="s">
        <v>7</v>
      </c>
      <c r="AR4" s="10"/>
      <c r="AS4" s="12" t="s">
        <v>8</v>
      </c>
      <c r="BE4" s="13" t="s">
        <v>9</v>
      </c>
      <c r="BS4" s="7" t="s">
        <v>10</v>
      </c>
    </row>
    <row r="5" spans="1:74" ht="12" customHeight="1">
      <c r="B5" s="10"/>
      <c r="D5" s="14" t="s">
        <v>11</v>
      </c>
      <c r="K5" s="259"/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259"/>
      <c r="AJ5" s="259"/>
      <c r="AK5" s="259"/>
      <c r="AL5" s="259"/>
      <c r="AM5" s="259"/>
      <c r="AN5" s="259"/>
      <c r="AO5" s="259"/>
      <c r="AR5" s="10"/>
      <c r="BE5" s="260" t="s">
        <v>12</v>
      </c>
      <c r="BS5" s="7" t="s">
        <v>5</v>
      </c>
    </row>
    <row r="6" spans="1:74" ht="36.9" customHeight="1">
      <c r="B6" s="10"/>
      <c r="D6" s="15" t="s">
        <v>13</v>
      </c>
      <c r="K6" s="261" t="s">
        <v>14</v>
      </c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/>
      <c r="W6" s="261"/>
      <c r="X6" s="261"/>
      <c r="Y6" s="261"/>
      <c r="Z6" s="261"/>
      <c r="AA6" s="261"/>
      <c r="AB6" s="261"/>
      <c r="AC6" s="261"/>
      <c r="AD6" s="261"/>
      <c r="AE6" s="261"/>
      <c r="AF6" s="261"/>
      <c r="AG6" s="261"/>
      <c r="AH6" s="261"/>
      <c r="AI6" s="261"/>
      <c r="AJ6" s="261"/>
      <c r="AK6" s="261"/>
      <c r="AL6" s="261"/>
      <c r="AM6" s="261"/>
      <c r="AN6" s="261"/>
      <c r="AO6" s="261"/>
      <c r="AR6" s="10"/>
      <c r="BE6" s="260"/>
      <c r="BS6" s="7" t="s">
        <v>5</v>
      </c>
    </row>
    <row r="7" spans="1:74" ht="12" customHeight="1">
      <c r="B7" s="10"/>
      <c r="D7" s="16" t="s">
        <v>15</v>
      </c>
      <c r="K7" s="5"/>
      <c r="AK7" s="16" t="s">
        <v>16</v>
      </c>
      <c r="AN7" s="5"/>
      <c r="AR7" s="10"/>
      <c r="BE7" s="260"/>
      <c r="BS7" s="7" t="s">
        <v>5</v>
      </c>
    </row>
    <row r="8" spans="1:74" ht="12" customHeight="1">
      <c r="B8" s="10"/>
      <c r="D8" s="16" t="s">
        <v>17</v>
      </c>
      <c r="K8" s="5" t="s">
        <v>18</v>
      </c>
      <c r="AK8" s="16" t="s">
        <v>19</v>
      </c>
      <c r="AN8" s="17" t="s">
        <v>20</v>
      </c>
      <c r="AR8" s="10"/>
      <c r="BE8" s="260"/>
      <c r="BS8" s="7" t="s">
        <v>5</v>
      </c>
    </row>
    <row r="9" spans="1:74" ht="14.4" customHeight="1">
      <c r="B9" s="10"/>
      <c r="AR9" s="10"/>
      <c r="BE9" s="260"/>
      <c r="BS9" s="7" t="s">
        <v>5</v>
      </c>
    </row>
    <row r="10" spans="1:74" ht="12" customHeight="1">
      <c r="B10" s="10"/>
      <c r="D10" s="16" t="s">
        <v>21</v>
      </c>
      <c r="AK10" s="16" t="s">
        <v>22</v>
      </c>
      <c r="AN10" s="5"/>
      <c r="AR10" s="10"/>
      <c r="BE10" s="260"/>
      <c r="BS10" s="7" t="s">
        <v>5</v>
      </c>
    </row>
    <row r="11" spans="1:74" ht="18.45" customHeight="1">
      <c r="B11" s="10"/>
      <c r="E11" s="5" t="s">
        <v>23</v>
      </c>
      <c r="AK11" s="16" t="s">
        <v>24</v>
      </c>
      <c r="AN11" s="5"/>
      <c r="AR11" s="10"/>
      <c r="BE11" s="260"/>
      <c r="BS11" s="7" t="s">
        <v>5</v>
      </c>
    </row>
    <row r="12" spans="1:74" ht="6.9" customHeight="1">
      <c r="B12" s="10"/>
      <c r="AR12" s="10"/>
      <c r="BE12" s="260"/>
      <c r="BS12" s="7" t="s">
        <v>5</v>
      </c>
    </row>
    <row r="13" spans="1:74" ht="12" customHeight="1">
      <c r="B13" s="10"/>
      <c r="D13" s="16" t="s">
        <v>25</v>
      </c>
      <c r="AK13" s="16" t="s">
        <v>22</v>
      </c>
      <c r="AN13" s="4" t="s">
        <v>26</v>
      </c>
      <c r="AR13" s="10"/>
      <c r="BE13" s="260"/>
      <c r="BS13" s="7" t="s">
        <v>5</v>
      </c>
    </row>
    <row r="14" spans="1:74" ht="13.2">
      <c r="B14" s="10"/>
      <c r="E14" s="262" t="s">
        <v>26</v>
      </c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262"/>
      <c r="V14" s="262"/>
      <c r="W14" s="262"/>
      <c r="X14" s="262"/>
      <c r="Y14" s="262"/>
      <c r="Z14" s="262"/>
      <c r="AA14" s="262"/>
      <c r="AB14" s="262"/>
      <c r="AC14" s="262"/>
      <c r="AD14" s="262"/>
      <c r="AE14" s="262"/>
      <c r="AF14" s="262"/>
      <c r="AG14" s="262"/>
      <c r="AH14" s="262"/>
      <c r="AI14" s="262"/>
      <c r="AJ14" s="262"/>
      <c r="AK14" s="16" t="s">
        <v>24</v>
      </c>
      <c r="AN14" s="4" t="s">
        <v>26</v>
      </c>
      <c r="AR14" s="10"/>
      <c r="BE14" s="260"/>
      <c r="BS14" s="7" t="s">
        <v>5</v>
      </c>
    </row>
    <row r="15" spans="1:74" ht="6.9" customHeight="1">
      <c r="B15" s="10"/>
      <c r="AR15" s="10"/>
      <c r="BE15" s="260"/>
      <c r="BS15" s="7" t="s">
        <v>2</v>
      </c>
    </row>
    <row r="16" spans="1:74" ht="12" customHeight="1">
      <c r="B16" s="10"/>
      <c r="D16" s="16" t="s">
        <v>27</v>
      </c>
      <c r="AK16" s="16" t="s">
        <v>22</v>
      </c>
      <c r="AN16" s="5"/>
      <c r="AR16" s="10"/>
      <c r="BE16" s="260"/>
      <c r="BS16" s="7" t="s">
        <v>2</v>
      </c>
    </row>
    <row r="17" spans="2:71" ht="18.45" customHeight="1">
      <c r="B17" s="10"/>
      <c r="E17" s="5" t="s">
        <v>28</v>
      </c>
      <c r="AK17" s="16" t="s">
        <v>24</v>
      </c>
      <c r="AN17" s="5"/>
      <c r="AR17" s="10"/>
      <c r="BE17" s="260"/>
      <c r="BS17" s="7" t="s">
        <v>29</v>
      </c>
    </row>
    <row r="18" spans="2:71" ht="6.9" customHeight="1">
      <c r="B18" s="10"/>
      <c r="AR18" s="10"/>
      <c r="BE18" s="260"/>
      <c r="BS18" s="7" t="s">
        <v>5</v>
      </c>
    </row>
    <row r="19" spans="2:71" ht="12" customHeight="1">
      <c r="B19" s="10"/>
      <c r="D19" s="16" t="s">
        <v>30</v>
      </c>
      <c r="AK19" s="16" t="s">
        <v>22</v>
      </c>
      <c r="AN19" s="5"/>
      <c r="AR19" s="10"/>
      <c r="BE19" s="260"/>
      <c r="BS19" s="7" t="s">
        <v>5</v>
      </c>
    </row>
    <row r="20" spans="2:71" ht="18.45" customHeight="1">
      <c r="B20" s="10"/>
      <c r="E20" s="5" t="s">
        <v>31</v>
      </c>
      <c r="AK20" s="16" t="s">
        <v>24</v>
      </c>
      <c r="AN20" s="5"/>
      <c r="AR20" s="10"/>
      <c r="BE20" s="260"/>
      <c r="BS20" s="7" t="s">
        <v>29</v>
      </c>
    </row>
    <row r="21" spans="2:71" ht="6.9" customHeight="1">
      <c r="B21" s="10"/>
      <c r="AR21" s="10"/>
      <c r="BE21" s="260"/>
    </row>
    <row r="22" spans="2:71" ht="12" customHeight="1">
      <c r="B22" s="10"/>
      <c r="D22" s="16" t="s">
        <v>32</v>
      </c>
      <c r="AR22" s="10"/>
      <c r="BE22" s="260"/>
    </row>
    <row r="23" spans="2:71" ht="16.5" customHeight="1">
      <c r="B23" s="10"/>
      <c r="E23" s="263"/>
      <c r="F23" s="263"/>
      <c r="G23" s="263"/>
      <c r="H23" s="263"/>
      <c r="I23" s="263"/>
      <c r="J23" s="263"/>
      <c r="K23" s="263"/>
      <c r="L23" s="263"/>
      <c r="M23" s="263"/>
      <c r="N23" s="263"/>
      <c r="O23" s="263"/>
      <c r="P23" s="263"/>
      <c r="Q23" s="263"/>
      <c r="R23" s="263"/>
      <c r="S23" s="263"/>
      <c r="T23" s="263"/>
      <c r="U23" s="263"/>
      <c r="V23" s="263"/>
      <c r="W23" s="263"/>
      <c r="X23" s="263"/>
      <c r="Y23" s="263"/>
      <c r="Z23" s="263"/>
      <c r="AA23" s="263"/>
      <c r="AB23" s="263"/>
      <c r="AC23" s="263"/>
      <c r="AD23" s="263"/>
      <c r="AE23" s="263"/>
      <c r="AF23" s="263"/>
      <c r="AG23" s="263"/>
      <c r="AH23" s="263"/>
      <c r="AI23" s="263"/>
      <c r="AJ23" s="263"/>
      <c r="AK23" s="263"/>
      <c r="AL23" s="263"/>
      <c r="AM23" s="263"/>
      <c r="AN23" s="263"/>
      <c r="AR23" s="10"/>
      <c r="BE23" s="260"/>
    </row>
    <row r="24" spans="2:71" ht="6.9" customHeight="1">
      <c r="B24" s="10"/>
      <c r="AR24" s="10"/>
      <c r="BE24" s="260"/>
    </row>
    <row r="25" spans="2:71" ht="6.9" customHeight="1">
      <c r="B25" s="10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R25" s="10"/>
      <c r="BE25" s="260"/>
    </row>
    <row r="26" spans="2:71" ht="14.4" customHeight="1">
      <c r="B26" s="10"/>
      <c r="D26" s="19" t="s">
        <v>33</v>
      </c>
      <c r="AK26" s="264">
        <f>ROUND(AG94,2)</f>
        <v>0</v>
      </c>
      <c r="AL26" s="264"/>
      <c r="AM26" s="264"/>
      <c r="AN26" s="264"/>
      <c r="AO26" s="264"/>
      <c r="AR26" s="10"/>
      <c r="BE26" s="260"/>
    </row>
    <row r="27" spans="2:71" ht="14.4" customHeight="1">
      <c r="B27" s="10"/>
      <c r="D27" s="19" t="s">
        <v>34</v>
      </c>
      <c r="AK27" s="264">
        <f>ROUND(AG102, 2)</f>
        <v>0</v>
      </c>
      <c r="AL27" s="264"/>
      <c r="AM27" s="264"/>
      <c r="AN27" s="264"/>
      <c r="AO27" s="264"/>
      <c r="AR27" s="10"/>
      <c r="BE27" s="260"/>
    </row>
    <row r="28" spans="2:71" s="20" customFormat="1" ht="6.9" customHeight="1">
      <c r="B28" s="21"/>
      <c r="AR28" s="21"/>
      <c r="BE28" s="260"/>
    </row>
    <row r="29" spans="2:71" s="20" customFormat="1" ht="25.95" customHeight="1">
      <c r="B29" s="21"/>
      <c r="D29" s="22" t="s">
        <v>35</v>
      </c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65">
        <f>ROUND(AK26 + AK27, 2)</f>
        <v>0</v>
      </c>
      <c r="AL29" s="265"/>
      <c r="AM29" s="265"/>
      <c r="AN29" s="265"/>
      <c r="AO29" s="265"/>
      <c r="AR29" s="21"/>
      <c r="BE29" s="260"/>
    </row>
    <row r="30" spans="2:71" s="20" customFormat="1" ht="6.9" customHeight="1">
      <c r="B30" s="21"/>
      <c r="AR30" s="21"/>
      <c r="BE30" s="260"/>
    </row>
    <row r="31" spans="2:71" s="20" customFormat="1" ht="13.2">
      <c r="B31" s="21"/>
      <c r="L31" s="266" t="s">
        <v>36</v>
      </c>
      <c r="M31" s="266"/>
      <c r="N31" s="266"/>
      <c r="O31" s="266"/>
      <c r="P31" s="266"/>
      <c r="W31" s="266" t="s">
        <v>37</v>
      </c>
      <c r="X31" s="266"/>
      <c r="Y31" s="266"/>
      <c r="Z31" s="266"/>
      <c r="AA31" s="266"/>
      <c r="AB31" s="266"/>
      <c r="AC31" s="266"/>
      <c r="AD31" s="266"/>
      <c r="AE31" s="266"/>
      <c r="AK31" s="266" t="s">
        <v>38</v>
      </c>
      <c r="AL31" s="266"/>
      <c r="AM31" s="266"/>
      <c r="AN31" s="266"/>
      <c r="AO31" s="266"/>
      <c r="AR31" s="21"/>
      <c r="BE31" s="260"/>
    </row>
    <row r="32" spans="2:71" s="24" customFormat="1" ht="14.4" customHeight="1">
      <c r="B32" s="25"/>
      <c r="D32" s="16" t="s">
        <v>39</v>
      </c>
      <c r="F32" s="26" t="s">
        <v>40</v>
      </c>
      <c r="L32" s="256">
        <v>0.23</v>
      </c>
      <c r="M32" s="256"/>
      <c r="N32" s="256"/>
      <c r="O32" s="256"/>
      <c r="P32" s="256"/>
      <c r="Q32" s="27"/>
      <c r="R32" s="27"/>
      <c r="S32" s="27"/>
      <c r="T32" s="27"/>
      <c r="U32" s="27"/>
      <c r="V32" s="27"/>
      <c r="W32" s="257">
        <f>ROUND(AZ94 + SUM(CD102:CD106), 2)</f>
        <v>0</v>
      </c>
      <c r="X32" s="257"/>
      <c r="Y32" s="257"/>
      <c r="Z32" s="257"/>
      <c r="AA32" s="257"/>
      <c r="AB32" s="257"/>
      <c r="AC32" s="257"/>
      <c r="AD32" s="257"/>
      <c r="AE32" s="257"/>
      <c r="AF32" s="27"/>
      <c r="AG32" s="27"/>
      <c r="AH32" s="27"/>
      <c r="AI32" s="27"/>
      <c r="AJ32" s="27"/>
      <c r="AK32" s="257">
        <f>ROUND(AV94 + SUM(BY102:BY106), 2)</f>
        <v>0</v>
      </c>
      <c r="AL32" s="257"/>
      <c r="AM32" s="257"/>
      <c r="AN32" s="257"/>
      <c r="AO32" s="257"/>
      <c r="AP32" s="27"/>
      <c r="AQ32" s="27"/>
      <c r="AR32" s="28"/>
      <c r="AS32" s="27"/>
      <c r="AT32" s="27"/>
      <c r="AU32" s="27"/>
      <c r="AV32" s="27"/>
      <c r="AW32" s="27"/>
      <c r="AX32" s="27"/>
      <c r="AY32" s="27"/>
      <c r="AZ32" s="27"/>
      <c r="BE32" s="260"/>
    </row>
    <row r="33" spans="2:57" s="24" customFormat="1" ht="14.4" customHeight="1">
      <c r="B33" s="25"/>
      <c r="F33" s="26" t="s">
        <v>41</v>
      </c>
      <c r="L33" s="256">
        <v>0.23</v>
      </c>
      <c r="M33" s="256"/>
      <c r="N33" s="256"/>
      <c r="O33" s="256"/>
      <c r="P33" s="256"/>
      <c r="Q33" s="27"/>
      <c r="R33" s="27"/>
      <c r="S33" s="27"/>
      <c r="T33" s="27"/>
      <c r="U33" s="27"/>
      <c r="V33" s="27"/>
      <c r="W33" s="257">
        <f>ROUND(BA94 + SUM(CE102:CE106), 2)</f>
        <v>0</v>
      </c>
      <c r="X33" s="257"/>
      <c r="Y33" s="257"/>
      <c r="Z33" s="257"/>
      <c r="AA33" s="257"/>
      <c r="AB33" s="257"/>
      <c r="AC33" s="257"/>
      <c r="AD33" s="257"/>
      <c r="AE33" s="257"/>
      <c r="AF33" s="27"/>
      <c r="AG33" s="27"/>
      <c r="AH33" s="27"/>
      <c r="AI33" s="27"/>
      <c r="AJ33" s="27"/>
      <c r="AK33" s="257">
        <f>ROUND(AW94 + SUM(BZ102:BZ106), 2)</f>
        <v>0</v>
      </c>
      <c r="AL33" s="257"/>
      <c r="AM33" s="257"/>
      <c r="AN33" s="257"/>
      <c r="AO33" s="257"/>
      <c r="AP33" s="27"/>
      <c r="AQ33" s="27"/>
      <c r="AR33" s="28"/>
      <c r="AS33" s="27"/>
      <c r="AT33" s="27"/>
      <c r="AU33" s="27"/>
      <c r="AV33" s="27"/>
      <c r="AW33" s="27"/>
      <c r="AX33" s="27"/>
      <c r="AY33" s="27"/>
      <c r="AZ33" s="27"/>
      <c r="BE33" s="260"/>
    </row>
    <row r="34" spans="2:57" s="24" customFormat="1" ht="14.4" hidden="1" customHeight="1">
      <c r="B34" s="25"/>
      <c r="F34" s="16" t="s">
        <v>42</v>
      </c>
      <c r="L34" s="254">
        <v>0.23</v>
      </c>
      <c r="M34" s="254"/>
      <c r="N34" s="254"/>
      <c r="O34" s="254"/>
      <c r="P34" s="254"/>
      <c r="W34" s="255">
        <f>ROUND(BB94 + SUM(CF102:CF106), 2)</f>
        <v>0</v>
      </c>
      <c r="X34" s="255"/>
      <c r="Y34" s="255"/>
      <c r="Z34" s="255"/>
      <c r="AA34" s="255"/>
      <c r="AB34" s="255"/>
      <c r="AC34" s="255"/>
      <c r="AD34" s="255"/>
      <c r="AE34" s="255"/>
      <c r="AK34" s="255">
        <v>0</v>
      </c>
      <c r="AL34" s="255"/>
      <c r="AM34" s="255"/>
      <c r="AN34" s="255"/>
      <c r="AO34" s="255"/>
      <c r="AR34" s="25"/>
      <c r="BE34" s="260"/>
    </row>
    <row r="35" spans="2:57" s="24" customFormat="1" ht="14.4" hidden="1" customHeight="1">
      <c r="B35" s="25"/>
      <c r="F35" s="16" t="s">
        <v>43</v>
      </c>
      <c r="L35" s="254">
        <v>0.23</v>
      </c>
      <c r="M35" s="254"/>
      <c r="N35" s="254"/>
      <c r="O35" s="254"/>
      <c r="P35" s="254"/>
      <c r="W35" s="255">
        <f>ROUND(BC94 + SUM(CG102:CG106), 2)</f>
        <v>0</v>
      </c>
      <c r="X35" s="255"/>
      <c r="Y35" s="255"/>
      <c r="Z35" s="255"/>
      <c r="AA35" s="255"/>
      <c r="AB35" s="255"/>
      <c r="AC35" s="255"/>
      <c r="AD35" s="255"/>
      <c r="AE35" s="255"/>
      <c r="AK35" s="255">
        <v>0</v>
      </c>
      <c r="AL35" s="255"/>
      <c r="AM35" s="255"/>
      <c r="AN35" s="255"/>
      <c r="AO35" s="255"/>
      <c r="AR35" s="25"/>
    </row>
    <row r="36" spans="2:57" s="24" customFormat="1" ht="14.4" hidden="1" customHeight="1">
      <c r="B36" s="25"/>
      <c r="F36" s="26" t="s">
        <v>44</v>
      </c>
      <c r="L36" s="256">
        <v>0</v>
      </c>
      <c r="M36" s="256"/>
      <c r="N36" s="256"/>
      <c r="O36" s="256"/>
      <c r="P36" s="256"/>
      <c r="Q36" s="27"/>
      <c r="R36" s="27"/>
      <c r="S36" s="27"/>
      <c r="T36" s="27"/>
      <c r="U36" s="27"/>
      <c r="V36" s="27"/>
      <c r="W36" s="257">
        <f>ROUND(BD94 + SUM(CH102:CH106), 2)</f>
        <v>0</v>
      </c>
      <c r="X36" s="257"/>
      <c r="Y36" s="257"/>
      <c r="Z36" s="257"/>
      <c r="AA36" s="257"/>
      <c r="AB36" s="257"/>
      <c r="AC36" s="257"/>
      <c r="AD36" s="257"/>
      <c r="AE36" s="257"/>
      <c r="AF36" s="27"/>
      <c r="AG36" s="27"/>
      <c r="AH36" s="27"/>
      <c r="AI36" s="27"/>
      <c r="AJ36" s="27"/>
      <c r="AK36" s="257">
        <v>0</v>
      </c>
      <c r="AL36" s="257"/>
      <c r="AM36" s="257"/>
      <c r="AN36" s="257"/>
      <c r="AO36" s="257"/>
      <c r="AP36" s="27"/>
      <c r="AQ36" s="27"/>
      <c r="AR36" s="28"/>
      <c r="AS36" s="27"/>
      <c r="AT36" s="27"/>
      <c r="AU36" s="27"/>
      <c r="AV36" s="27"/>
      <c r="AW36" s="27"/>
      <c r="AX36" s="27"/>
      <c r="AY36" s="27"/>
      <c r="AZ36" s="27"/>
    </row>
    <row r="37" spans="2:57" s="20" customFormat="1" ht="6.9" customHeight="1">
      <c r="B37" s="21"/>
      <c r="AR37" s="21"/>
    </row>
    <row r="38" spans="2:57" s="20" customFormat="1" ht="25.95" customHeight="1">
      <c r="B38" s="21"/>
      <c r="C38" s="29"/>
      <c r="D38" s="30" t="s">
        <v>45</v>
      </c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2" t="s">
        <v>46</v>
      </c>
      <c r="U38" s="31"/>
      <c r="V38" s="31"/>
      <c r="W38" s="31"/>
      <c r="X38" s="250" t="s">
        <v>47</v>
      </c>
      <c r="Y38" s="250"/>
      <c r="Z38" s="250"/>
      <c r="AA38" s="250"/>
      <c r="AB38" s="250"/>
      <c r="AC38" s="31"/>
      <c r="AD38" s="31"/>
      <c r="AE38" s="31"/>
      <c r="AF38" s="31"/>
      <c r="AG38" s="31"/>
      <c r="AH38" s="31"/>
      <c r="AI38" s="31"/>
      <c r="AJ38" s="31"/>
      <c r="AK38" s="251">
        <f>SUM(AK29:AK36)</f>
        <v>0</v>
      </c>
      <c r="AL38" s="251"/>
      <c r="AM38" s="251"/>
      <c r="AN38" s="251"/>
      <c r="AO38" s="251"/>
      <c r="AP38" s="29"/>
      <c r="AQ38" s="29"/>
      <c r="AR38" s="21"/>
    </row>
    <row r="39" spans="2:57" s="20" customFormat="1" ht="6.9" customHeight="1">
      <c r="B39" s="21"/>
      <c r="AR39" s="21"/>
    </row>
    <row r="40" spans="2:57" s="20" customFormat="1" ht="14.4" customHeight="1">
      <c r="B40" s="21"/>
      <c r="AR40" s="21"/>
    </row>
    <row r="41" spans="2:57" ht="14.4" customHeight="1">
      <c r="B41" s="10"/>
      <c r="AR41" s="10"/>
    </row>
    <row r="42" spans="2:57" ht="14.4" customHeight="1">
      <c r="B42" s="10"/>
      <c r="AR42" s="10"/>
    </row>
    <row r="43" spans="2:57" ht="14.4" customHeight="1">
      <c r="B43" s="10"/>
      <c r="AR43" s="10"/>
    </row>
    <row r="44" spans="2:57" ht="14.4" customHeight="1">
      <c r="B44" s="10"/>
      <c r="AR44" s="10"/>
    </row>
    <row r="45" spans="2:57" ht="14.4" customHeight="1">
      <c r="B45" s="10"/>
      <c r="AR45" s="10"/>
    </row>
    <row r="46" spans="2:57" ht="14.4" customHeight="1">
      <c r="B46" s="10"/>
      <c r="AR46" s="10"/>
    </row>
    <row r="47" spans="2:57" ht="14.4" customHeight="1">
      <c r="B47" s="10"/>
      <c r="AR47" s="10"/>
    </row>
    <row r="48" spans="2:57" ht="14.4" customHeight="1">
      <c r="B48" s="10"/>
      <c r="AR48" s="10"/>
    </row>
    <row r="49" spans="2:44" s="20" customFormat="1" ht="14.4" customHeight="1">
      <c r="B49" s="21"/>
      <c r="D49" s="33" t="s">
        <v>48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3" t="s">
        <v>49</v>
      </c>
      <c r="AI49" s="34"/>
      <c r="AJ49" s="34"/>
      <c r="AK49" s="34"/>
      <c r="AL49" s="34"/>
      <c r="AM49" s="34"/>
      <c r="AN49" s="34"/>
      <c r="AO49" s="34"/>
      <c r="AR49" s="21"/>
    </row>
    <row r="50" spans="2:44">
      <c r="B50" s="10"/>
      <c r="AR50" s="10"/>
    </row>
    <row r="51" spans="2:44">
      <c r="B51" s="10"/>
      <c r="AR51" s="10"/>
    </row>
    <row r="52" spans="2:44">
      <c r="B52" s="10"/>
      <c r="AR52" s="10"/>
    </row>
    <row r="53" spans="2:44">
      <c r="B53" s="10"/>
      <c r="AR53" s="10"/>
    </row>
    <row r="54" spans="2:44">
      <c r="B54" s="10"/>
      <c r="AR54" s="10"/>
    </row>
    <row r="55" spans="2:44">
      <c r="B55" s="10"/>
      <c r="AR55" s="10"/>
    </row>
    <row r="56" spans="2:44">
      <c r="B56" s="10"/>
      <c r="AR56" s="10"/>
    </row>
    <row r="57" spans="2:44">
      <c r="B57" s="10"/>
      <c r="AR57" s="10"/>
    </row>
    <row r="58" spans="2:44">
      <c r="B58" s="10"/>
      <c r="AR58" s="10"/>
    </row>
    <row r="59" spans="2:44">
      <c r="B59" s="10"/>
      <c r="AR59" s="10"/>
    </row>
    <row r="60" spans="2:44" s="20" customFormat="1" ht="13.2">
      <c r="B60" s="21"/>
      <c r="D60" s="35" t="s">
        <v>50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35" t="s">
        <v>51</v>
      </c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35" t="s">
        <v>50</v>
      </c>
      <c r="AI60" s="23"/>
      <c r="AJ60" s="23"/>
      <c r="AK60" s="23"/>
      <c r="AL60" s="23"/>
      <c r="AM60" s="35" t="s">
        <v>51</v>
      </c>
      <c r="AN60" s="23"/>
      <c r="AO60" s="23"/>
      <c r="AR60" s="21"/>
    </row>
    <row r="61" spans="2:44">
      <c r="B61" s="10"/>
      <c r="AR61" s="10"/>
    </row>
    <row r="62" spans="2:44">
      <c r="B62" s="10"/>
      <c r="AR62" s="10"/>
    </row>
    <row r="63" spans="2:44">
      <c r="B63" s="10"/>
      <c r="AR63" s="10"/>
    </row>
    <row r="64" spans="2:44" s="20" customFormat="1" ht="13.2">
      <c r="B64" s="21"/>
      <c r="D64" s="33" t="s">
        <v>52</v>
      </c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3" t="s">
        <v>53</v>
      </c>
      <c r="AI64" s="34"/>
      <c r="AJ64" s="34"/>
      <c r="AK64" s="34"/>
      <c r="AL64" s="34"/>
      <c r="AM64" s="34"/>
      <c r="AN64" s="34"/>
      <c r="AO64" s="34"/>
      <c r="AR64" s="21"/>
    </row>
    <row r="65" spans="2:44">
      <c r="B65" s="10"/>
      <c r="AR65" s="10"/>
    </row>
    <row r="66" spans="2:44">
      <c r="B66" s="10"/>
      <c r="AR66" s="10"/>
    </row>
    <row r="67" spans="2:44">
      <c r="B67" s="10"/>
      <c r="AR67" s="10"/>
    </row>
    <row r="68" spans="2:44">
      <c r="B68" s="10"/>
      <c r="AR68" s="10"/>
    </row>
    <row r="69" spans="2:44">
      <c r="B69" s="10"/>
      <c r="AR69" s="10"/>
    </row>
    <row r="70" spans="2:44">
      <c r="B70" s="10"/>
      <c r="AR70" s="10"/>
    </row>
    <row r="71" spans="2:44">
      <c r="B71" s="10"/>
      <c r="AR71" s="10"/>
    </row>
    <row r="72" spans="2:44">
      <c r="B72" s="10"/>
      <c r="AR72" s="10"/>
    </row>
    <row r="73" spans="2:44">
      <c r="B73" s="10"/>
      <c r="AR73" s="10"/>
    </row>
    <row r="74" spans="2:44">
      <c r="B74" s="10"/>
      <c r="AR74" s="10"/>
    </row>
    <row r="75" spans="2:44" s="20" customFormat="1" ht="13.2">
      <c r="B75" s="21"/>
      <c r="D75" s="35" t="s">
        <v>50</v>
      </c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35" t="s">
        <v>51</v>
      </c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35" t="s">
        <v>50</v>
      </c>
      <c r="AI75" s="23"/>
      <c r="AJ75" s="23"/>
      <c r="AK75" s="23"/>
      <c r="AL75" s="23"/>
      <c r="AM75" s="35" t="s">
        <v>51</v>
      </c>
      <c r="AN75" s="23"/>
      <c r="AO75" s="23"/>
      <c r="AR75" s="21"/>
    </row>
    <row r="76" spans="2:44" s="20" customFormat="1">
      <c r="B76" s="21"/>
      <c r="AR76" s="21"/>
    </row>
    <row r="77" spans="2:44" s="20" customFormat="1" ht="6.9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21"/>
    </row>
    <row r="81" spans="1:91" s="20" customFormat="1" ht="6.9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39"/>
      <c r="AR81" s="21"/>
    </row>
    <row r="82" spans="1:91" s="20" customFormat="1" ht="24.9" customHeight="1">
      <c r="B82" s="21"/>
      <c r="C82" s="11" t="s">
        <v>54</v>
      </c>
      <c r="AR82" s="21"/>
    </row>
    <row r="83" spans="1:91" s="20" customFormat="1" ht="6.9" customHeight="1">
      <c r="B83" s="21"/>
      <c r="AR83" s="21"/>
    </row>
    <row r="84" spans="1:91" s="40" customFormat="1" ht="12" customHeight="1">
      <c r="B84" s="41"/>
      <c r="C84" s="16" t="s">
        <v>11</v>
      </c>
      <c r="L84" s="40">
        <f>K5</f>
        <v>0</v>
      </c>
      <c r="AR84" s="41"/>
    </row>
    <row r="85" spans="1:91" s="42" customFormat="1" ht="36.9" customHeight="1">
      <c r="B85" s="43"/>
      <c r="C85" s="44" t="s">
        <v>13</v>
      </c>
      <c r="L85" s="252" t="str">
        <f>K6</f>
        <v>Rekonštrukcia kanálov autobusov hala č. 5, Jurajov Dvor</v>
      </c>
      <c r="M85" s="252"/>
      <c r="N85" s="252"/>
      <c r="O85" s="252"/>
      <c r="P85" s="252"/>
      <c r="Q85" s="252"/>
      <c r="R85" s="252"/>
      <c r="S85" s="252"/>
      <c r="T85" s="252"/>
      <c r="U85" s="252"/>
      <c r="V85" s="252"/>
      <c r="W85" s="252"/>
      <c r="X85" s="252"/>
      <c r="Y85" s="252"/>
      <c r="Z85" s="252"/>
      <c r="AA85" s="252"/>
      <c r="AB85" s="252"/>
      <c r="AC85" s="252"/>
      <c r="AD85" s="252"/>
      <c r="AE85" s="252"/>
      <c r="AF85" s="252"/>
      <c r="AG85" s="252"/>
      <c r="AH85" s="252"/>
      <c r="AI85" s="252"/>
      <c r="AJ85" s="252"/>
      <c r="AK85" s="252"/>
      <c r="AL85" s="252"/>
      <c r="AM85" s="252"/>
      <c r="AN85" s="252"/>
      <c r="AO85" s="252"/>
      <c r="AR85" s="43"/>
    </row>
    <row r="86" spans="1:91" s="20" customFormat="1" ht="6.9" customHeight="1">
      <c r="B86" s="21"/>
      <c r="AR86" s="21"/>
    </row>
    <row r="87" spans="1:91" s="20" customFormat="1" ht="12" customHeight="1">
      <c r="B87" s="21"/>
      <c r="C87" s="16" t="s">
        <v>17</v>
      </c>
      <c r="L87" s="45" t="str">
        <f>IF(K8="","",K8)</f>
        <v>Bratislava</v>
      </c>
      <c r="AI87" s="16" t="s">
        <v>19</v>
      </c>
      <c r="AM87" s="253" t="str">
        <f>IF(AN8= "","",AN8)</f>
        <v>12. 8. 2025</v>
      </c>
      <c r="AN87" s="253"/>
      <c r="AR87" s="21"/>
    </row>
    <row r="88" spans="1:91" s="20" customFormat="1" ht="6.9" customHeight="1">
      <c r="B88" s="21"/>
      <c r="AR88" s="21"/>
    </row>
    <row r="89" spans="1:91" s="20" customFormat="1" ht="15.15" customHeight="1">
      <c r="B89" s="21"/>
      <c r="C89" s="16" t="s">
        <v>21</v>
      </c>
      <c r="L89" s="40" t="str">
        <f>IF(E11= "","",E11)</f>
        <v>DPB, a.s. Olejkárska 1, 814 52 Bratislava</v>
      </c>
      <c r="AI89" s="16" t="s">
        <v>27</v>
      </c>
      <c r="AM89" s="245" t="str">
        <f>IF(E17="","",E17)</f>
        <v>CITYPROJEKT, s.r.o.</v>
      </c>
      <c r="AN89" s="245"/>
      <c r="AO89" s="245"/>
      <c r="AP89" s="245"/>
      <c r="AR89" s="21"/>
      <c r="AS89" s="244" t="s">
        <v>55</v>
      </c>
      <c r="AT89" s="244"/>
      <c r="AU89" s="47"/>
      <c r="AV89" s="47"/>
      <c r="AW89" s="47"/>
      <c r="AX89" s="47"/>
      <c r="AY89" s="47"/>
      <c r="AZ89" s="47"/>
      <c r="BA89" s="47"/>
      <c r="BB89" s="47"/>
      <c r="BC89" s="47"/>
      <c r="BD89" s="48"/>
    </row>
    <row r="90" spans="1:91" s="20" customFormat="1" ht="15.15" customHeight="1">
      <c r="B90" s="21"/>
      <c r="C90" s="16" t="s">
        <v>25</v>
      </c>
      <c r="L90" s="40" t="str">
        <f>IF(E14= "Vyplň údaj","",E14)</f>
        <v/>
      </c>
      <c r="AI90" s="16" t="s">
        <v>30</v>
      </c>
      <c r="AM90" s="245" t="str">
        <f>IF(E20="","",E20)</f>
        <v xml:space="preserve"> </v>
      </c>
      <c r="AN90" s="245"/>
      <c r="AO90" s="245"/>
      <c r="AP90" s="245"/>
      <c r="AR90" s="21"/>
      <c r="AS90" s="244"/>
      <c r="AT90" s="244"/>
      <c r="BD90" s="49"/>
    </row>
    <row r="91" spans="1:91" s="20" customFormat="1" ht="10.8" customHeight="1">
      <c r="B91" s="21"/>
      <c r="AR91" s="21"/>
      <c r="AS91" s="244"/>
      <c r="AT91" s="244"/>
      <c r="BD91" s="49"/>
    </row>
    <row r="92" spans="1:91" s="20" customFormat="1" ht="29.25" customHeight="1">
      <c r="B92" s="21"/>
      <c r="C92" s="246" t="s">
        <v>56</v>
      </c>
      <c r="D92" s="246"/>
      <c r="E92" s="246"/>
      <c r="F92" s="246"/>
      <c r="G92" s="246"/>
      <c r="H92" s="50"/>
      <c r="I92" s="247" t="s">
        <v>57</v>
      </c>
      <c r="J92" s="247"/>
      <c r="K92" s="247"/>
      <c r="L92" s="247"/>
      <c r="M92" s="247"/>
      <c r="N92" s="247"/>
      <c r="O92" s="247"/>
      <c r="P92" s="247"/>
      <c r="Q92" s="247"/>
      <c r="R92" s="247"/>
      <c r="S92" s="247"/>
      <c r="T92" s="247"/>
      <c r="U92" s="247"/>
      <c r="V92" s="247"/>
      <c r="W92" s="247"/>
      <c r="X92" s="247"/>
      <c r="Y92" s="247"/>
      <c r="Z92" s="247"/>
      <c r="AA92" s="247"/>
      <c r="AB92" s="247"/>
      <c r="AC92" s="247"/>
      <c r="AD92" s="247"/>
      <c r="AE92" s="247"/>
      <c r="AF92" s="247"/>
      <c r="AG92" s="248" t="s">
        <v>58</v>
      </c>
      <c r="AH92" s="248"/>
      <c r="AI92" s="248"/>
      <c r="AJ92" s="248"/>
      <c r="AK92" s="248"/>
      <c r="AL92" s="248"/>
      <c r="AM92" s="248"/>
      <c r="AN92" s="249" t="s">
        <v>59</v>
      </c>
      <c r="AO92" s="249"/>
      <c r="AP92" s="249"/>
      <c r="AQ92" s="51" t="s">
        <v>60</v>
      </c>
      <c r="AR92" s="21"/>
      <c r="AS92" s="52" t="s">
        <v>61</v>
      </c>
      <c r="AT92" s="53" t="s">
        <v>62</v>
      </c>
      <c r="AU92" s="53" t="s">
        <v>63</v>
      </c>
      <c r="AV92" s="53" t="s">
        <v>64</v>
      </c>
      <c r="AW92" s="53" t="s">
        <v>65</v>
      </c>
      <c r="AX92" s="53" t="s">
        <v>66</v>
      </c>
      <c r="AY92" s="53" t="s">
        <v>67</v>
      </c>
      <c r="AZ92" s="53" t="s">
        <v>68</v>
      </c>
      <c r="BA92" s="53" t="s">
        <v>69</v>
      </c>
      <c r="BB92" s="53" t="s">
        <v>70</v>
      </c>
      <c r="BC92" s="53" t="s">
        <v>71</v>
      </c>
      <c r="BD92" s="54" t="s">
        <v>72</v>
      </c>
    </row>
    <row r="93" spans="1:91" s="20" customFormat="1" ht="10.8" customHeight="1">
      <c r="B93" s="21"/>
      <c r="AR93" s="21"/>
      <c r="AS93" s="55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8"/>
    </row>
    <row r="94" spans="1:91" s="56" customFormat="1" ht="32.4" customHeight="1">
      <c r="B94" s="57"/>
      <c r="C94" s="58" t="s">
        <v>73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240">
        <f>ROUND(AG95,2)</f>
        <v>0</v>
      </c>
      <c r="AH94" s="240"/>
      <c r="AI94" s="240"/>
      <c r="AJ94" s="240"/>
      <c r="AK94" s="240"/>
      <c r="AL94" s="240"/>
      <c r="AM94" s="240"/>
      <c r="AN94" s="239">
        <f t="shared" ref="AN94:AN100" si="0">SUM(AG94,AT94)</f>
        <v>0</v>
      </c>
      <c r="AO94" s="239"/>
      <c r="AP94" s="239"/>
      <c r="AQ94" s="61"/>
      <c r="AR94" s="57"/>
      <c r="AS94" s="62">
        <f>ROUND(AS95,2)</f>
        <v>0</v>
      </c>
      <c r="AT94" s="63">
        <f t="shared" ref="AT94:AT100" si="1">ROUND(SUM(AV94:AW94),2)</f>
        <v>0</v>
      </c>
      <c r="AU94" s="64">
        <f>ROUND(AU95,5)</f>
        <v>0</v>
      </c>
      <c r="AV94" s="63">
        <f>ROUND(AZ94*L32,2)</f>
        <v>0</v>
      </c>
      <c r="AW94" s="63">
        <f>ROUND(BA94*L33,2)</f>
        <v>0</v>
      </c>
      <c r="AX94" s="63">
        <f>ROUND(BB94*L32,2)</f>
        <v>0</v>
      </c>
      <c r="AY94" s="63">
        <f>ROUND(BC94*L33,2)</f>
        <v>0</v>
      </c>
      <c r="AZ94" s="63">
        <f>ROUND(AZ95,2)</f>
        <v>0</v>
      </c>
      <c r="BA94" s="63">
        <f>ROUND(BA95,2)</f>
        <v>0</v>
      </c>
      <c r="BB94" s="63">
        <f>ROUND(BB95,2)</f>
        <v>0</v>
      </c>
      <c r="BC94" s="63">
        <f>ROUND(BC95,2)</f>
        <v>0</v>
      </c>
      <c r="BD94" s="65">
        <f>ROUND(BD95,2)</f>
        <v>0</v>
      </c>
      <c r="BS94" s="66" t="s">
        <v>74</v>
      </c>
      <c r="BT94" s="66" t="s">
        <v>75</v>
      </c>
      <c r="BU94" s="67" t="s">
        <v>76</v>
      </c>
      <c r="BV94" s="66" t="s">
        <v>77</v>
      </c>
      <c r="BW94" s="66" t="s">
        <v>3</v>
      </c>
      <c r="BX94" s="66" t="s">
        <v>78</v>
      </c>
      <c r="CL94" s="66"/>
    </row>
    <row r="95" spans="1:91" s="68" customFormat="1" ht="24.75" customHeight="1">
      <c r="B95" s="69"/>
      <c r="C95" s="70"/>
      <c r="D95" s="241" t="s">
        <v>79</v>
      </c>
      <c r="E95" s="241"/>
      <c r="F95" s="241"/>
      <c r="G95" s="241"/>
      <c r="H95" s="241"/>
      <c r="I95" s="71"/>
      <c r="J95" s="241" t="s">
        <v>80</v>
      </c>
      <c r="K95" s="241"/>
      <c r="L95" s="241"/>
      <c r="M95" s="241"/>
      <c r="N95" s="241"/>
      <c r="O95" s="241"/>
      <c r="P95" s="241"/>
      <c r="Q95" s="241"/>
      <c r="R95" s="241"/>
      <c r="S95" s="241"/>
      <c r="T95" s="241"/>
      <c r="U95" s="241"/>
      <c r="V95" s="241"/>
      <c r="W95" s="241"/>
      <c r="X95" s="241"/>
      <c r="Y95" s="241"/>
      <c r="Z95" s="241"/>
      <c r="AA95" s="241"/>
      <c r="AB95" s="241"/>
      <c r="AC95" s="241"/>
      <c r="AD95" s="241"/>
      <c r="AE95" s="241"/>
      <c r="AF95" s="241"/>
      <c r="AG95" s="242">
        <f>ROUND(SUM(AG96:AG100),2)</f>
        <v>0</v>
      </c>
      <c r="AH95" s="242"/>
      <c r="AI95" s="242"/>
      <c r="AJ95" s="242"/>
      <c r="AK95" s="242"/>
      <c r="AL95" s="242"/>
      <c r="AM95" s="242"/>
      <c r="AN95" s="243">
        <f t="shared" si="0"/>
        <v>0</v>
      </c>
      <c r="AO95" s="243"/>
      <c r="AP95" s="243"/>
      <c r="AQ95" s="72" t="s">
        <v>81</v>
      </c>
      <c r="AR95" s="69"/>
      <c r="AS95" s="73">
        <f>ROUND(SUM(AS96:AS100),2)</f>
        <v>0</v>
      </c>
      <c r="AT95" s="74">
        <f t="shared" si="1"/>
        <v>0</v>
      </c>
      <c r="AU95" s="75">
        <f>ROUND(SUM(AU96:AU100),5)</f>
        <v>0</v>
      </c>
      <c r="AV95" s="74">
        <f>ROUND(AZ95*L32,2)</f>
        <v>0</v>
      </c>
      <c r="AW95" s="74">
        <f>ROUND(BA95*L33,2)</f>
        <v>0</v>
      </c>
      <c r="AX95" s="74">
        <f>ROUND(BB95*L32,2)</f>
        <v>0</v>
      </c>
      <c r="AY95" s="74">
        <f>ROUND(BC95*L33,2)</f>
        <v>0</v>
      </c>
      <c r="AZ95" s="74">
        <f>ROUND(SUM(AZ96:AZ100),2)</f>
        <v>0</v>
      </c>
      <c r="BA95" s="74">
        <f>ROUND(SUM(BA96:BA100),2)</f>
        <v>0</v>
      </c>
      <c r="BB95" s="74">
        <f>ROUND(SUM(BB96:BB100),2)</f>
        <v>0</v>
      </c>
      <c r="BC95" s="74">
        <f>ROUND(SUM(BC96:BC100),2)</f>
        <v>0</v>
      </c>
      <c r="BD95" s="76">
        <f>ROUND(SUM(BD96:BD100),2)</f>
        <v>0</v>
      </c>
      <c r="BS95" s="77" t="s">
        <v>74</v>
      </c>
      <c r="BT95" s="77" t="s">
        <v>82</v>
      </c>
      <c r="BU95" s="77" t="s">
        <v>76</v>
      </c>
      <c r="BV95" s="77" t="s">
        <v>77</v>
      </c>
      <c r="BW95" s="77" t="s">
        <v>83</v>
      </c>
      <c r="BX95" s="77" t="s">
        <v>3</v>
      </c>
      <c r="CL95" s="77"/>
      <c r="CM95" s="77" t="s">
        <v>75</v>
      </c>
    </row>
    <row r="96" spans="1:91" s="40" customFormat="1" ht="23.25" customHeight="1">
      <c r="A96" s="78" t="s">
        <v>84</v>
      </c>
      <c r="B96" s="41"/>
      <c r="C96" s="79"/>
      <c r="D96" s="79"/>
      <c r="E96" s="238" t="s">
        <v>85</v>
      </c>
      <c r="F96" s="238"/>
      <c r="G96" s="238"/>
      <c r="H96" s="238"/>
      <c r="I96" s="238"/>
      <c r="J96" s="79"/>
      <c r="K96" s="238" t="s">
        <v>86</v>
      </c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8"/>
      <c r="AG96" s="236">
        <f>'01.1 - SO 01.1, SO 01.2, ...'!J34</f>
        <v>0</v>
      </c>
      <c r="AH96" s="236"/>
      <c r="AI96" s="236"/>
      <c r="AJ96" s="236"/>
      <c r="AK96" s="236"/>
      <c r="AL96" s="236"/>
      <c r="AM96" s="236"/>
      <c r="AN96" s="236">
        <f t="shared" si="0"/>
        <v>0</v>
      </c>
      <c r="AO96" s="236"/>
      <c r="AP96" s="236"/>
      <c r="AQ96" s="80" t="s">
        <v>87</v>
      </c>
      <c r="AR96" s="41"/>
      <c r="AS96" s="81">
        <v>0</v>
      </c>
      <c r="AT96" s="82">
        <f t="shared" si="1"/>
        <v>0</v>
      </c>
      <c r="AU96" s="83">
        <f>'01.1 - SO 01.1, SO 01.2, ...'!P144</f>
        <v>0</v>
      </c>
      <c r="AV96" s="82">
        <f>'01.1 - SO 01.1, SO 01.2, ...'!J37</f>
        <v>0</v>
      </c>
      <c r="AW96" s="82">
        <f>'01.1 - SO 01.1, SO 01.2, ...'!J38</f>
        <v>0</v>
      </c>
      <c r="AX96" s="82">
        <f>'01.1 - SO 01.1, SO 01.2, ...'!J39</f>
        <v>0</v>
      </c>
      <c r="AY96" s="82">
        <f>'01.1 - SO 01.1, SO 01.2, ...'!J40</f>
        <v>0</v>
      </c>
      <c r="AZ96" s="82">
        <f>'01.1 - SO 01.1, SO 01.2, ...'!F37</f>
        <v>0</v>
      </c>
      <c r="BA96" s="82">
        <f>'01.1 - SO 01.1, SO 01.2, ...'!F38</f>
        <v>0</v>
      </c>
      <c r="BB96" s="82">
        <f>'01.1 - SO 01.1, SO 01.2, ...'!F39</f>
        <v>0</v>
      </c>
      <c r="BC96" s="82">
        <f>'01.1 - SO 01.1, SO 01.2, ...'!F40</f>
        <v>0</v>
      </c>
      <c r="BD96" s="84">
        <f>'01.1 - SO 01.1, SO 01.2, ...'!F41</f>
        <v>0</v>
      </c>
      <c r="BT96" s="5" t="s">
        <v>88</v>
      </c>
      <c r="BV96" s="5" t="s">
        <v>77</v>
      </c>
      <c r="BW96" s="5" t="s">
        <v>89</v>
      </c>
      <c r="BX96" s="5" t="s">
        <v>83</v>
      </c>
      <c r="CL96" s="5"/>
    </row>
    <row r="97" spans="1:90" s="40" customFormat="1" ht="16.5" customHeight="1">
      <c r="A97" s="78" t="s">
        <v>84</v>
      </c>
      <c r="B97" s="41"/>
      <c r="C97" s="79"/>
      <c r="D97" s="79"/>
      <c r="E97" s="238" t="s">
        <v>90</v>
      </c>
      <c r="F97" s="238"/>
      <c r="G97" s="238"/>
      <c r="H97" s="238"/>
      <c r="I97" s="238"/>
      <c r="J97" s="79"/>
      <c r="K97" s="238" t="s">
        <v>91</v>
      </c>
      <c r="L97" s="238"/>
      <c r="M97" s="238"/>
      <c r="N97" s="238"/>
      <c r="O97" s="238"/>
      <c r="P97" s="238"/>
      <c r="Q97" s="238"/>
      <c r="R97" s="238"/>
      <c r="S97" s="238"/>
      <c r="T97" s="238"/>
      <c r="U97" s="238"/>
      <c r="V97" s="238"/>
      <c r="W97" s="238"/>
      <c r="X97" s="238"/>
      <c r="Y97" s="238"/>
      <c r="Z97" s="238"/>
      <c r="AA97" s="238"/>
      <c r="AB97" s="238"/>
      <c r="AC97" s="238"/>
      <c r="AD97" s="238"/>
      <c r="AE97" s="238"/>
      <c r="AF97" s="238"/>
      <c r="AG97" s="236">
        <f>'01.4 - SO 01.4 - ZDRAVOTE...'!J34</f>
        <v>0</v>
      </c>
      <c r="AH97" s="236"/>
      <c r="AI97" s="236"/>
      <c r="AJ97" s="236"/>
      <c r="AK97" s="236"/>
      <c r="AL97" s="236"/>
      <c r="AM97" s="236"/>
      <c r="AN97" s="236">
        <f t="shared" si="0"/>
        <v>0</v>
      </c>
      <c r="AO97" s="236"/>
      <c r="AP97" s="236"/>
      <c r="AQ97" s="80" t="s">
        <v>87</v>
      </c>
      <c r="AR97" s="41"/>
      <c r="AS97" s="81">
        <v>0</v>
      </c>
      <c r="AT97" s="82">
        <f t="shared" si="1"/>
        <v>0</v>
      </c>
      <c r="AU97" s="83">
        <f>'01.4 - SO 01.4 - ZDRAVOTE...'!P144</f>
        <v>0</v>
      </c>
      <c r="AV97" s="82">
        <f>'01.4 - SO 01.4 - ZDRAVOTE...'!J37</f>
        <v>0</v>
      </c>
      <c r="AW97" s="82">
        <f>'01.4 - SO 01.4 - ZDRAVOTE...'!J38</f>
        <v>0</v>
      </c>
      <c r="AX97" s="82">
        <f>'01.4 - SO 01.4 - ZDRAVOTE...'!J39</f>
        <v>0</v>
      </c>
      <c r="AY97" s="82">
        <f>'01.4 - SO 01.4 - ZDRAVOTE...'!J40</f>
        <v>0</v>
      </c>
      <c r="AZ97" s="82">
        <f>'01.4 - SO 01.4 - ZDRAVOTE...'!F37</f>
        <v>0</v>
      </c>
      <c r="BA97" s="82">
        <f>'01.4 - SO 01.4 - ZDRAVOTE...'!F38</f>
        <v>0</v>
      </c>
      <c r="BB97" s="82">
        <f>'01.4 - SO 01.4 - ZDRAVOTE...'!F39</f>
        <v>0</v>
      </c>
      <c r="BC97" s="82">
        <f>'01.4 - SO 01.4 - ZDRAVOTE...'!F40</f>
        <v>0</v>
      </c>
      <c r="BD97" s="84">
        <f>'01.4 - SO 01.4 - ZDRAVOTE...'!F41</f>
        <v>0</v>
      </c>
      <c r="BT97" s="5" t="s">
        <v>88</v>
      </c>
      <c r="BV97" s="5" t="s">
        <v>77</v>
      </c>
      <c r="BW97" s="5" t="s">
        <v>92</v>
      </c>
      <c r="BX97" s="5" t="s">
        <v>83</v>
      </c>
      <c r="CL97" s="5"/>
    </row>
    <row r="98" spans="1:90" s="40" customFormat="1" ht="16.5" customHeight="1">
      <c r="A98" s="78" t="s">
        <v>84</v>
      </c>
      <c r="B98" s="41"/>
      <c r="C98" s="79"/>
      <c r="D98" s="79"/>
      <c r="E98" s="238" t="s">
        <v>93</v>
      </c>
      <c r="F98" s="238"/>
      <c r="G98" s="238"/>
      <c r="H98" s="238"/>
      <c r="I98" s="238"/>
      <c r="J98" s="79"/>
      <c r="K98" s="238" t="s">
        <v>94</v>
      </c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8"/>
      <c r="AG98" s="236">
        <f>'01.5 - SO 01.5 - ELI'!J34</f>
        <v>0</v>
      </c>
      <c r="AH98" s="236"/>
      <c r="AI98" s="236"/>
      <c r="AJ98" s="236"/>
      <c r="AK98" s="236"/>
      <c r="AL98" s="236"/>
      <c r="AM98" s="236"/>
      <c r="AN98" s="236">
        <f t="shared" si="0"/>
        <v>0</v>
      </c>
      <c r="AO98" s="236"/>
      <c r="AP98" s="236"/>
      <c r="AQ98" s="80" t="s">
        <v>87</v>
      </c>
      <c r="AR98" s="41"/>
      <c r="AS98" s="81">
        <v>0</v>
      </c>
      <c r="AT98" s="82">
        <f t="shared" si="1"/>
        <v>0</v>
      </c>
      <c r="AU98" s="83">
        <f>'01.5 - SO 01.5 - ELI'!P132</f>
        <v>0</v>
      </c>
      <c r="AV98" s="82">
        <f>'01.5 - SO 01.5 - ELI'!J37</f>
        <v>0</v>
      </c>
      <c r="AW98" s="82">
        <f>'01.5 - SO 01.5 - ELI'!J38</f>
        <v>0</v>
      </c>
      <c r="AX98" s="82">
        <f>'01.5 - SO 01.5 - ELI'!J39</f>
        <v>0</v>
      </c>
      <c r="AY98" s="82">
        <f>'01.5 - SO 01.5 - ELI'!J40</f>
        <v>0</v>
      </c>
      <c r="AZ98" s="82">
        <f>'01.5 - SO 01.5 - ELI'!F37</f>
        <v>0</v>
      </c>
      <c r="BA98" s="82">
        <f>'01.5 - SO 01.5 - ELI'!F38</f>
        <v>0</v>
      </c>
      <c r="BB98" s="82">
        <f>'01.5 - SO 01.5 - ELI'!F39</f>
        <v>0</v>
      </c>
      <c r="BC98" s="82">
        <f>'01.5 - SO 01.5 - ELI'!F40</f>
        <v>0</v>
      </c>
      <c r="BD98" s="84">
        <f>'01.5 - SO 01.5 - ELI'!F41</f>
        <v>0</v>
      </c>
      <c r="BT98" s="5" t="s">
        <v>88</v>
      </c>
      <c r="BV98" s="5" t="s">
        <v>77</v>
      </c>
      <c r="BW98" s="5" t="s">
        <v>95</v>
      </c>
      <c r="BX98" s="5" t="s">
        <v>83</v>
      </c>
      <c r="CL98" s="5"/>
    </row>
    <row r="99" spans="1:90" s="40" customFormat="1" ht="16.5" customHeight="1">
      <c r="A99" s="78" t="s">
        <v>84</v>
      </c>
      <c r="B99" s="41"/>
      <c r="C99" s="79"/>
      <c r="D99" s="79"/>
      <c r="E99" s="238" t="s">
        <v>96</v>
      </c>
      <c r="F99" s="238"/>
      <c r="G99" s="238"/>
      <c r="H99" s="238"/>
      <c r="I99" s="238"/>
      <c r="J99" s="79"/>
      <c r="K99" s="238" t="s">
        <v>97</v>
      </c>
      <c r="L99" s="238"/>
      <c r="M99" s="238"/>
      <c r="N99" s="238"/>
      <c r="O99" s="238"/>
      <c r="P99" s="238"/>
      <c r="Q99" s="238"/>
      <c r="R99" s="238"/>
      <c r="S99" s="238"/>
      <c r="T99" s="238"/>
      <c r="U99" s="238"/>
      <c r="V99" s="238"/>
      <c r="W99" s="238"/>
      <c r="X99" s="238"/>
      <c r="Y99" s="238"/>
      <c r="Z99" s="238"/>
      <c r="AA99" s="238"/>
      <c r="AB99" s="238"/>
      <c r="AC99" s="238"/>
      <c r="AD99" s="238"/>
      <c r="AE99" s="238"/>
      <c r="AF99" s="238"/>
      <c r="AG99" s="236">
        <f>'01.7 - SO 01.7 - Rozvody ...'!J34</f>
        <v>0</v>
      </c>
      <c r="AH99" s="236"/>
      <c r="AI99" s="236"/>
      <c r="AJ99" s="236"/>
      <c r="AK99" s="236"/>
      <c r="AL99" s="236"/>
      <c r="AM99" s="236"/>
      <c r="AN99" s="236">
        <f t="shared" si="0"/>
        <v>0</v>
      </c>
      <c r="AO99" s="236"/>
      <c r="AP99" s="236"/>
      <c r="AQ99" s="80" t="s">
        <v>87</v>
      </c>
      <c r="AR99" s="41"/>
      <c r="AS99" s="81">
        <v>0</v>
      </c>
      <c r="AT99" s="82">
        <f t="shared" si="1"/>
        <v>0</v>
      </c>
      <c r="AU99" s="83">
        <f>'01.7 - SO 01.7 - Rozvody ...'!P133</f>
        <v>0</v>
      </c>
      <c r="AV99" s="82">
        <f>'01.7 - SO 01.7 - Rozvody ...'!J37</f>
        <v>0</v>
      </c>
      <c r="AW99" s="82">
        <f>'01.7 - SO 01.7 - Rozvody ...'!J38</f>
        <v>0</v>
      </c>
      <c r="AX99" s="82">
        <f>'01.7 - SO 01.7 - Rozvody ...'!J39</f>
        <v>0</v>
      </c>
      <c r="AY99" s="82">
        <f>'01.7 - SO 01.7 - Rozvody ...'!J40</f>
        <v>0</v>
      </c>
      <c r="AZ99" s="82">
        <f>'01.7 - SO 01.7 - Rozvody ...'!F37</f>
        <v>0</v>
      </c>
      <c r="BA99" s="82">
        <f>'01.7 - SO 01.7 - Rozvody ...'!F38</f>
        <v>0</v>
      </c>
      <c r="BB99" s="82">
        <f>'01.7 - SO 01.7 - Rozvody ...'!F39</f>
        <v>0</v>
      </c>
      <c r="BC99" s="82">
        <f>'01.7 - SO 01.7 - Rozvody ...'!F40</f>
        <v>0</v>
      </c>
      <c r="BD99" s="84">
        <f>'01.7 - SO 01.7 - Rozvody ...'!F41</f>
        <v>0</v>
      </c>
      <c r="BT99" s="5" t="s">
        <v>88</v>
      </c>
      <c r="BV99" s="5" t="s">
        <v>77</v>
      </c>
      <c r="BW99" s="5" t="s">
        <v>98</v>
      </c>
      <c r="BX99" s="5" t="s">
        <v>83</v>
      </c>
      <c r="CL99" s="5"/>
    </row>
    <row r="100" spans="1:90" s="40" customFormat="1" ht="16.5" customHeight="1">
      <c r="A100" s="78" t="s">
        <v>84</v>
      </c>
      <c r="B100" s="41"/>
      <c r="C100" s="79"/>
      <c r="D100" s="79"/>
      <c r="E100" s="238" t="s">
        <v>99</v>
      </c>
      <c r="F100" s="238"/>
      <c r="G100" s="238"/>
      <c r="H100" s="238"/>
      <c r="I100" s="238"/>
      <c r="J100" s="79"/>
      <c r="K100" s="238" t="s">
        <v>100</v>
      </c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8"/>
      <c r="AG100" s="236">
        <f>'01.6 - SO 01.6 - VZT'!J34</f>
        <v>0</v>
      </c>
      <c r="AH100" s="236"/>
      <c r="AI100" s="236"/>
      <c r="AJ100" s="236"/>
      <c r="AK100" s="236"/>
      <c r="AL100" s="236"/>
      <c r="AM100" s="236"/>
      <c r="AN100" s="236">
        <f t="shared" si="0"/>
        <v>0</v>
      </c>
      <c r="AO100" s="236"/>
      <c r="AP100" s="236"/>
      <c r="AQ100" s="80" t="s">
        <v>87</v>
      </c>
      <c r="AR100" s="41"/>
      <c r="AS100" s="85">
        <v>0</v>
      </c>
      <c r="AT100" s="86">
        <f t="shared" si="1"/>
        <v>0</v>
      </c>
      <c r="AU100" s="87">
        <f>'01.6 - SO 01.6 - VZT'!P135</f>
        <v>0</v>
      </c>
      <c r="AV100" s="86">
        <f>'01.6 - SO 01.6 - VZT'!J37</f>
        <v>0</v>
      </c>
      <c r="AW100" s="86">
        <f>'01.6 - SO 01.6 - VZT'!J38</f>
        <v>0</v>
      </c>
      <c r="AX100" s="86">
        <f>'01.6 - SO 01.6 - VZT'!J39</f>
        <v>0</v>
      </c>
      <c r="AY100" s="86">
        <f>'01.6 - SO 01.6 - VZT'!J40</f>
        <v>0</v>
      </c>
      <c r="AZ100" s="86">
        <f>'01.6 - SO 01.6 - VZT'!F37</f>
        <v>0</v>
      </c>
      <c r="BA100" s="86">
        <f>'01.6 - SO 01.6 - VZT'!F38</f>
        <v>0</v>
      </c>
      <c r="BB100" s="86">
        <f>'01.6 - SO 01.6 - VZT'!F39</f>
        <v>0</v>
      </c>
      <c r="BC100" s="86">
        <f>'01.6 - SO 01.6 - VZT'!F40</f>
        <v>0</v>
      </c>
      <c r="BD100" s="88">
        <f>'01.6 - SO 01.6 - VZT'!F41</f>
        <v>0</v>
      </c>
      <c r="BT100" s="5" t="s">
        <v>88</v>
      </c>
      <c r="BV100" s="5" t="s">
        <v>77</v>
      </c>
      <c r="BW100" s="5" t="s">
        <v>101</v>
      </c>
      <c r="BX100" s="5" t="s">
        <v>83</v>
      </c>
      <c r="CL100" s="5"/>
    </row>
    <row r="101" spans="1:90">
      <c r="B101" s="10"/>
      <c r="AR101" s="10"/>
    </row>
    <row r="102" spans="1:90" s="20" customFormat="1" ht="30" customHeight="1">
      <c r="B102" s="21"/>
      <c r="C102" s="58" t="s">
        <v>102</v>
      </c>
      <c r="AG102" s="239">
        <f>ROUND(SUM(AG103:AG106), 2)</f>
        <v>0</v>
      </c>
      <c r="AH102" s="239"/>
      <c r="AI102" s="239"/>
      <c r="AJ102" s="239"/>
      <c r="AK102" s="239"/>
      <c r="AL102" s="239"/>
      <c r="AM102" s="239"/>
      <c r="AN102" s="239">
        <f>ROUND(SUM(AN103:AN106), 2)</f>
        <v>0</v>
      </c>
      <c r="AO102" s="239"/>
      <c r="AP102" s="239"/>
      <c r="AQ102" s="89"/>
      <c r="AR102" s="21"/>
      <c r="AS102" s="52" t="s">
        <v>103</v>
      </c>
      <c r="AT102" s="53" t="s">
        <v>104</v>
      </c>
      <c r="AU102" s="53" t="s">
        <v>39</v>
      </c>
      <c r="AV102" s="54" t="s">
        <v>62</v>
      </c>
    </row>
    <row r="103" spans="1:90" s="20" customFormat="1" ht="19.95" customHeight="1">
      <c r="B103" s="21"/>
      <c r="D103" s="237" t="s">
        <v>105</v>
      </c>
      <c r="E103" s="237"/>
      <c r="F103" s="237"/>
      <c r="G103" s="237"/>
      <c r="H103" s="237"/>
      <c r="I103" s="237"/>
      <c r="J103" s="237"/>
      <c r="K103" s="237"/>
      <c r="L103" s="237"/>
      <c r="M103" s="237"/>
      <c r="N103" s="237"/>
      <c r="O103" s="237"/>
      <c r="P103" s="237"/>
      <c r="Q103" s="237"/>
      <c r="R103" s="237"/>
      <c r="S103" s="237"/>
      <c r="T103" s="237"/>
      <c r="U103" s="237"/>
      <c r="V103" s="237"/>
      <c r="W103" s="237"/>
      <c r="X103" s="237"/>
      <c r="Y103" s="237"/>
      <c r="Z103" s="237"/>
      <c r="AA103" s="237"/>
      <c r="AB103" s="237"/>
      <c r="AG103" s="235">
        <f>ROUND(AG94 * AS103, 2)</f>
        <v>0</v>
      </c>
      <c r="AH103" s="235"/>
      <c r="AI103" s="235"/>
      <c r="AJ103" s="235"/>
      <c r="AK103" s="235"/>
      <c r="AL103" s="235"/>
      <c r="AM103" s="235"/>
      <c r="AN103" s="236">
        <f>ROUND(AG103 + AV103, 2)</f>
        <v>0</v>
      </c>
      <c r="AO103" s="236"/>
      <c r="AP103" s="236"/>
      <c r="AR103" s="21"/>
      <c r="AS103" s="91">
        <v>0</v>
      </c>
      <c r="AT103" s="92" t="s">
        <v>106</v>
      </c>
      <c r="AU103" s="92" t="s">
        <v>40</v>
      </c>
      <c r="AV103" s="84">
        <f>ROUND(IF(AU103="základná",AG103*L32,IF(AU103="znížená",AG103*L33,0)), 2)</f>
        <v>0</v>
      </c>
      <c r="BV103" s="7" t="s">
        <v>107</v>
      </c>
      <c r="BY103" s="93">
        <f>IF(AU103="základná",AV103,0)</f>
        <v>0</v>
      </c>
      <c r="BZ103" s="93">
        <f>IF(AU103="znížená",AV103,0)</f>
        <v>0</v>
      </c>
      <c r="CA103" s="93">
        <v>0</v>
      </c>
      <c r="CB103" s="93">
        <v>0</v>
      </c>
      <c r="CC103" s="93">
        <v>0</v>
      </c>
      <c r="CD103" s="93">
        <f>IF(AU103="základná",AG103,0)</f>
        <v>0</v>
      </c>
      <c r="CE103" s="93">
        <f>IF(AU103="znížená",AG103,0)</f>
        <v>0</v>
      </c>
      <c r="CF103" s="93">
        <f>IF(AU103="zákl. prenesená",AG103,0)</f>
        <v>0</v>
      </c>
      <c r="CG103" s="93">
        <f>IF(AU103="zníž. prenesená",AG103,0)</f>
        <v>0</v>
      </c>
      <c r="CH103" s="93">
        <f>IF(AU103="nulová",AG103,0)</f>
        <v>0</v>
      </c>
      <c r="CI103" s="7">
        <f>IF(AU103="základná",1,IF(AU103="znížená",2,IF(AU103="zákl. prenesená",4,IF(AU103="zníž. prenesená",5,3))))</f>
        <v>1</v>
      </c>
      <c r="CJ103" s="7">
        <f>IF(AT103="stavebná časť",1,IF(AT103="investičná časť",2,3))</f>
        <v>1</v>
      </c>
      <c r="CK103" s="7" t="str">
        <f>IF(D103="Vyplň vlastné","","x")</f>
        <v>x</v>
      </c>
    </row>
    <row r="104" spans="1:90" s="20" customFormat="1" ht="19.95" customHeight="1">
      <c r="B104" s="21"/>
      <c r="D104" s="234" t="s">
        <v>108</v>
      </c>
      <c r="E104" s="234"/>
      <c r="F104" s="234"/>
      <c r="G104" s="234"/>
      <c r="H104" s="234"/>
      <c r="I104" s="234"/>
      <c r="J104" s="234"/>
      <c r="K104" s="234"/>
      <c r="L104" s="234"/>
      <c r="M104" s="234"/>
      <c r="N104" s="234"/>
      <c r="O104" s="234"/>
      <c r="P104" s="234"/>
      <c r="Q104" s="234"/>
      <c r="R104" s="234"/>
      <c r="S104" s="234"/>
      <c r="T104" s="234"/>
      <c r="U104" s="234"/>
      <c r="V104" s="234"/>
      <c r="W104" s="234"/>
      <c r="X104" s="234"/>
      <c r="Y104" s="234"/>
      <c r="Z104" s="234"/>
      <c r="AA104" s="234"/>
      <c r="AB104" s="234"/>
      <c r="AG104" s="235">
        <f>ROUND(AG94 * AS104, 2)</f>
        <v>0</v>
      </c>
      <c r="AH104" s="235"/>
      <c r="AI104" s="235"/>
      <c r="AJ104" s="235"/>
      <c r="AK104" s="235"/>
      <c r="AL104" s="235"/>
      <c r="AM104" s="235"/>
      <c r="AN104" s="236">
        <f>ROUND(AG104 + AV104, 2)</f>
        <v>0</v>
      </c>
      <c r="AO104" s="236"/>
      <c r="AP104" s="236"/>
      <c r="AR104" s="21"/>
      <c r="AS104" s="91">
        <v>0</v>
      </c>
      <c r="AT104" s="92" t="s">
        <v>106</v>
      </c>
      <c r="AU104" s="92" t="s">
        <v>40</v>
      </c>
      <c r="AV104" s="84">
        <f>ROUND(IF(AU104="základná",AG104*L32,IF(AU104="znížená",AG104*L33,0)), 2)</f>
        <v>0</v>
      </c>
      <c r="BV104" s="7" t="s">
        <v>109</v>
      </c>
      <c r="BY104" s="93">
        <f>IF(AU104="základná",AV104,0)</f>
        <v>0</v>
      </c>
      <c r="BZ104" s="93">
        <f>IF(AU104="znížená",AV104,0)</f>
        <v>0</v>
      </c>
      <c r="CA104" s="93">
        <v>0</v>
      </c>
      <c r="CB104" s="93">
        <v>0</v>
      </c>
      <c r="CC104" s="93">
        <v>0</v>
      </c>
      <c r="CD104" s="93">
        <f>IF(AU104="základná",AG104,0)</f>
        <v>0</v>
      </c>
      <c r="CE104" s="93">
        <f>IF(AU104="znížená",AG104,0)</f>
        <v>0</v>
      </c>
      <c r="CF104" s="93">
        <f>IF(AU104="zákl. prenesená",AG104,0)</f>
        <v>0</v>
      </c>
      <c r="CG104" s="93">
        <f>IF(AU104="zníž. prenesená",AG104,0)</f>
        <v>0</v>
      </c>
      <c r="CH104" s="93">
        <f>IF(AU104="nulová",AG104,0)</f>
        <v>0</v>
      </c>
      <c r="CI104" s="7">
        <f>IF(AU104="základná",1,IF(AU104="znížená",2,IF(AU104="zákl. prenesená",4,IF(AU104="zníž. prenesená",5,3))))</f>
        <v>1</v>
      </c>
      <c r="CJ104" s="7">
        <f>IF(AT104="stavebná časť",1,IF(AT104="investičná časť",2,3))</f>
        <v>1</v>
      </c>
      <c r="CK104" s="7" t="str">
        <f>IF(D104="Vyplň vlastné","","x")</f>
        <v/>
      </c>
    </row>
    <row r="105" spans="1:90" s="20" customFormat="1" ht="19.95" customHeight="1">
      <c r="B105" s="21"/>
      <c r="D105" s="234" t="s">
        <v>108</v>
      </c>
      <c r="E105" s="234"/>
      <c r="F105" s="234"/>
      <c r="G105" s="234"/>
      <c r="H105" s="234"/>
      <c r="I105" s="234"/>
      <c r="J105" s="234"/>
      <c r="K105" s="234"/>
      <c r="L105" s="234"/>
      <c r="M105" s="234"/>
      <c r="N105" s="234"/>
      <c r="O105" s="234"/>
      <c r="P105" s="234"/>
      <c r="Q105" s="234"/>
      <c r="R105" s="234"/>
      <c r="S105" s="234"/>
      <c r="T105" s="234"/>
      <c r="U105" s="234"/>
      <c r="V105" s="234"/>
      <c r="W105" s="234"/>
      <c r="X105" s="234"/>
      <c r="Y105" s="234"/>
      <c r="Z105" s="234"/>
      <c r="AA105" s="234"/>
      <c r="AB105" s="234"/>
      <c r="AG105" s="235">
        <f>ROUND(AG94 * AS105, 2)</f>
        <v>0</v>
      </c>
      <c r="AH105" s="235"/>
      <c r="AI105" s="235"/>
      <c r="AJ105" s="235"/>
      <c r="AK105" s="235"/>
      <c r="AL105" s="235"/>
      <c r="AM105" s="235"/>
      <c r="AN105" s="236">
        <f>ROUND(AG105 + AV105, 2)</f>
        <v>0</v>
      </c>
      <c r="AO105" s="236"/>
      <c r="AP105" s="236"/>
      <c r="AR105" s="21"/>
      <c r="AS105" s="91">
        <v>0</v>
      </c>
      <c r="AT105" s="92" t="s">
        <v>106</v>
      </c>
      <c r="AU105" s="92" t="s">
        <v>40</v>
      </c>
      <c r="AV105" s="84">
        <f>ROUND(IF(AU105="základná",AG105*L32,IF(AU105="znížená",AG105*L33,0)), 2)</f>
        <v>0</v>
      </c>
      <c r="BV105" s="7" t="s">
        <v>109</v>
      </c>
      <c r="BY105" s="93">
        <f>IF(AU105="základná",AV105,0)</f>
        <v>0</v>
      </c>
      <c r="BZ105" s="93">
        <f>IF(AU105="znížená",AV105,0)</f>
        <v>0</v>
      </c>
      <c r="CA105" s="93">
        <v>0</v>
      </c>
      <c r="CB105" s="93">
        <v>0</v>
      </c>
      <c r="CC105" s="93">
        <v>0</v>
      </c>
      <c r="CD105" s="93">
        <f>IF(AU105="základná",AG105,0)</f>
        <v>0</v>
      </c>
      <c r="CE105" s="93">
        <f>IF(AU105="znížená",AG105,0)</f>
        <v>0</v>
      </c>
      <c r="CF105" s="93">
        <f>IF(AU105="zákl. prenesená",AG105,0)</f>
        <v>0</v>
      </c>
      <c r="CG105" s="93">
        <f>IF(AU105="zníž. prenesená",AG105,0)</f>
        <v>0</v>
      </c>
      <c r="CH105" s="93">
        <f>IF(AU105="nulová",AG105,0)</f>
        <v>0</v>
      </c>
      <c r="CI105" s="7">
        <f>IF(AU105="základná",1,IF(AU105="znížená",2,IF(AU105="zákl. prenesená",4,IF(AU105="zníž. prenesená",5,3))))</f>
        <v>1</v>
      </c>
      <c r="CJ105" s="7">
        <f>IF(AT105="stavebná časť",1,IF(AT105="investičná časť",2,3))</f>
        <v>1</v>
      </c>
      <c r="CK105" s="7" t="str">
        <f>IF(D105="Vyplň vlastné","","x")</f>
        <v/>
      </c>
    </row>
    <row r="106" spans="1:90" s="20" customFormat="1" ht="19.95" customHeight="1">
      <c r="B106" s="21"/>
      <c r="D106" s="234" t="s">
        <v>108</v>
      </c>
      <c r="E106" s="234"/>
      <c r="F106" s="234"/>
      <c r="G106" s="234"/>
      <c r="H106" s="234"/>
      <c r="I106" s="234"/>
      <c r="J106" s="234"/>
      <c r="K106" s="234"/>
      <c r="L106" s="234"/>
      <c r="M106" s="234"/>
      <c r="N106" s="234"/>
      <c r="O106" s="234"/>
      <c r="P106" s="234"/>
      <c r="Q106" s="234"/>
      <c r="R106" s="234"/>
      <c r="S106" s="234"/>
      <c r="T106" s="234"/>
      <c r="U106" s="234"/>
      <c r="V106" s="234"/>
      <c r="W106" s="234"/>
      <c r="X106" s="234"/>
      <c r="Y106" s="234"/>
      <c r="Z106" s="234"/>
      <c r="AA106" s="234"/>
      <c r="AB106" s="234"/>
      <c r="AG106" s="235">
        <f>ROUND(AG94 * AS106, 2)</f>
        <v>0</v>
      </c>
      <c r="AH106" s="235"/>
      <c r="AI106" s="235"/>
      <c r="AJ106" s="235"/>
      <c r="AK106" s="235"/>
      <c r="AL106" s="235"/>
      <c r="AM106" s="235"/>
      <c r="AN106" s="236">
        <f>ROUND(AG106 + AV106, 2)</f>
        <v>0</v>
      </c>
      <c r="AO106" s="236"/>
      <c r="AP106" s="236"/>
      <c r="AR106" s="21"/>
      <c r="AS106" s="94">
        <v>0</v>
      </c>
      <c r="AT106" s="95" t="s">
        <v>106</v>
      </c>
      <c r="AU106" s="95" t="s">
        <v>40</v>
      </c>
      <c r="AV106" s="88">
        <f>ROUND(IF(AU106="základná",AG106*L32,IF(AU106="znížená",AG106*L33,0)), 2)</f>
        <v>0</v>
      </c>
      <c r="BV106" s="7" t="s">
        <v>109</v>
      </c>
      <c r="BY106" s="93">
        <f>IF(AU106="základná",AV106,0)</f>
        <v>0</v>
      </c>
      <c r="BZ106" s="93">
        <f>IF(AU106="znížená",AV106,0)</f>
        <v>0</v>
      </c>
      <c r="CA106" s="93">
        <v>0</v>
      </c>
      <c r="CB106" s="93">
        <v>0</v>
      </c>
      <c r="CC106" s="93">
        <v>0</v>
      </c>
      <c r="CD106" s="93">
        <f>IF(AU106="základná",AG106,0)</f>
        <v>0</v>
      </c>
      <c r="CE106" s="93">
        <f>IF(AU106="znížená",AG106,0)</f>
        <v>0</v>
      </c>
      <c r="CF106" s="93">
        <f>IF(AU106="zákl. prenesená",AG106,0)</f>
        <v>0</v>
      </c>
      <c r="CG106" s="93">
        <f>IF(AU106="zníž. prenesená",AG106,0)</f>
        <v>0</v>
      </c>
      <c r="CH106" s="93">
        <f>IF(AU106="nulová",AG106,0)</f>
        <v>0</v>
      </c>
      <c r="CI106" s="7">
        <f>IF(AU106="základná",1,IF(AU106="znížená",2,IF(AU106="zákl. prenesená",4,IF(AU106="zníž. prenesená",5,3))))</f>
        <v>1</v>
      </c>
      <c r="CJ106" s="7">
        <f>IF(AT106="stavebná časť",1,IF(AT106="investičná časť",2,3))</f>
        <v>1</v>
      </c>
      <c r="CK106" s="7" t="str">
        <f>IF(D106="Vyplň vlastné","","x")</f>
        <v/>
      </c>
    </row>
    <row r="107" spans="1:90" s="20" customFormat="1" ht="10.8" customHeight="1">
      <c r="B107" s="21"/>
      <c r="AR107" s="21"/>
    </row>
    <row r="108" spans="1:90" s="20" customFormat="1" ht="30" customHeight="1">
      <c r="B108" s="21"/>
      <c r="C108" s="96" t="s">
        <v>110</v>
      </c>
      <c r="D108" s="97"/>
      <c r="E108" s="97"/>
      <c r="F108" s="97"/>
      <c r="G108" s="97"/>
      <c r="H108" s="97"/>
      <c r="I108" s="97"/>
      <c r="J108" s="97"/>
      <c r="K108" s="97"/>
      <c r="L108" s="97"/>
      <c r="M108" s="97"/>
      <c r="N108" s="97"/>
      <c r="O108" s="97"/>
      <c r="P108" s="97"/>
      <c r="Q108" s="97"/>
      <c r="R108" s="97"/>
      <c r="S108" s="97"/>
      <c r="T108" s="97"/>
      <c r="U108" s="97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  <c r="AF108" s="97"/>
      <c r="AG108" s="233">
        <f>ROUND(AG94 + AG102, 2)</f>
        <v>0</v>
      </c>
      <c r="AH108" s="233"/>
      <c r="AI108" s="233"/>
      <c r="AJ108" s="233"/>
      <c r="AK108" s="233"/>
      <c r="AL108" s="233"/>
      <c r="AM108" s="233"/>
      <c r="AN108" s="233">
        <f>ROUND(AN94 + AN102, 2)</f>
        <v>0</v>
      </c>
      <c r="AO108" s="233"/>
      <c r="AP108" s="233"/>
      <c r="AQ108" s="97"/>
      <c r="AR108" s="21"/>
    </row>
    <row r="109" spans="1:90" s="20" customFormat="1" ht="6.9" customHeight="1"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21"/>
    </row>
  </sheetData>
  <mergeCells count="80">
    <mergeCell ref="AR2:BE2"/>
    <mergeCell ref="K5:AO5"/>
    <mergeCell ref="BE5:BE34"/>
    <mergeCell ref="K6:AO6"/>
    <mergeCell ref="E14:AJ14"/>
    <mergeCell ref="E23:AN23"/>
    <mergeCell ref="AK26:AO26"/>
    <mergeCell ref="AK27:AO27"/>
    <mergeCell ref="AK29:AO29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L34:P34"/>
    <mergeCell ref="W34:AE34"/>
    <mergeCell ref="AK34:AO34"/>
    <mergeCell ref="L35:P35"/>
    <mergeCell ref="W35:AE35"/>
    <mergeCell ref="AK35:AO35"/>
    <mergeCell ref="L36:P36"/>
    <mergeCell ref="W36:AE36"/>
    <mergeCell ref="AK36:AO36"/>
    <mergeCell ref="X38:AB38"/>
    <mergeCell ref="AK38:AO38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  <mergeCell ref="E96:I96"/>
    <mergeCell ref="K96:AF96"/>
    <mergeCell ref="AG96:AM96"/>
    <mergeCell ref="AN96:AP96"/>
    <mergeCell ref="E97:I97"/>
    <mergeCell ref="K97:AF97"/>
    <mergeCell ref="AG97:AM97"/>
    <mergeCell ref="AN97:AP97"/>
    <mergeCell ref="E98:I98"/>
    <mergeCell ref="K98:AF98"/>
    <mergeCell ref="AG98:AM98"/>
    <mergeCell ref="AN98:AP98"/>
    <mergeCell ref="E99:I99"/>
    <mergeCell ref="K99:AF99"/>
    <mergeCell ref="AG99:AM99"/>
    <mergeCell ref="AN99:AP99"/>
    <mergeCell ref="E100:I100"/>
    <mergeCell ref="K100:AF100"/>
    <mergeCell ref="AG100:AM100"/>
    <mergeCell ref="AN100:AP100"/>
    <mergeCell ref="AG102:AM102"/>
    <mergeCell ref="AN102:AP102"/>
    <mergeCell ref="D103:AB103"/>
    <mergeCell ref="AG103:AM103"/>
    <mergeCell ref="AN103:AP103"/>
    <mergeCell ref="D104:AB104"/>
    <mergeCell ref="AG104:AM104"/>
    <mergeCell ref="AN104:AP104"/>
    <mergeCell ref="AG108:AM108"/>
    <mergeCell ref="AN108:AP108"/>
    <mergeCell ref="D105:AB105"/>
    <mergeCell ref="AG105:AM105"/>
    <mergeCell ref="AN105:AP105"/>
    <mergeCell ref="D106:AB106"/>
    <mergeCell ref="AG106:AM106"/>
    <mergeCell ref="AN106:AP106"/>
  </mergeCells>
  <dataValidations count="2">
    <dataValidation type="list" allowBlank="1" showInputMessage="1" showErrorMessage="1" error="Povolené sú hodnoty základná, znížená, nulová." sqref="AU102:AU106" xr:uid="{00000000-0002-0000-0000-000000000000}">
      <formula1>"základná,znížená,nulová"</formula1>
      <formula2>0</formula2>
    </dataValidation>
    <dataValidation type="list" allowBlank="1" showInputMessage="1" showErrorMessage="1" error="Povolené sú hodnoty stavebná časť, technologická časť, investičná časť." sqref="AT102:AT106" xr:uid="{00000000-0002-0000-0000-000001000000}">
      <formula1>"stavebná časť,technologická časť,investičná časť"</formula1>
      <formula2>0</formula2>
    </dataValidation>
  </dataValidations>
  <hyperlinks>
    <hyperlink ref="A96" location="'01.1 - SO 01.1, SO 01.2, ...'!C2" display="/" xr:uid="{00000000-0004-0000-0000-000000000000}"/>
    <hyperlink ref="A97" location="'01.4 - SO 01.4 - ZDRAVOTE...'!C2" display="/" xr:uid="{00000000-0004-0000-0000-000001000000}"/>
    <hyperlink ref="A98" location="'01.5 - SO 01.5 - ELI'!C2" display="/" xr:uid="{00000000-0004-0000-0000-000002000000}"/>
    <hyperlink ref="A99" location="'01.7 - SO 01.7 - Rozvody ...'!C2" display="/" xr:uid="{00000000-0004-0000-0000-000003000000}"/>
    <hyperlink ref="A100" location="'01.6 - SO 01.6 - VZT'!C2" display="/" xr:uid="{00000000-0004-0000-0000-000004000000}"/>
  </hyperlinks>
  <pageMargins left="0.39374999999999999" right="0.39374999999999999" top="0.39374999999999999" bottom="0.39374999999999999" header="0.511811023622047" footer="0"/>
  <pageSetup paperSize="9" scale="74" fitToHeight="100" orientation="portrait" horizontalDpi="300" verticalDpi="300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41"/>
  <sheetViews>
    <sheetView showGridLines="0" tabSelected="1" view="pageBreakPreview" topLeftCell="A414" zoomScale="95" zoomScaleNormal="100" zoomScalePageLayoutView="95" workbookViewId="0">
      <selection activeCell="X426" sqref="X426"/>
    </sheetView>
  </sheetViews>
  <sheetFormatPr defaultColWidth="8.5703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2" spans="2:56" ht="36.9" customHeight="1">
      <c r="L2" s="258" t="s">
        <v>4</v>
      </c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7" t="s">
        <v>89</v>
      </c>
      <c r="AZ2" s="99" t="s">
        <v>111</v>
      </c>
      <c r="BA2" s="99" t="s">
        <v>112</v>
      </c>
      <c r="BB2" s="99"/>
      <c r="BC2" s="99" t="s">
        <v>113</v>
      </c>
      <c r="BD2" s="99" t="s">
        <v>88</v>
      </c>
    </row>
    <row r="3" spans="2:56" ht="6.9" customHeight="1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75</v>
      </c>
      <c r="AZ3" s="99" t="s">
        <v>114</v>
      </c>
      <c r="BA3" s="99" t="s">
        <v>115</v>
      </c>
      <c r="BB3" s="99"/>
      <c r="BC3" s="99" t="s">
        <v>116</v>
      </c>
      <c r="BD3" s="99" t="s">
        <v>88</v>
      </c>
    </row>
    <row r="4" spans="2:56" ht="24.9" customHeight="1">
      <c r="B4" s="10"/>
      <c r="D4" s="11" t="s">
        <v>117</v>
      </c>
      <c r="L4" s="10"/>
      <c r="M4" s="100" t="s">
        <v>8</v>
      </c>
      <c r="AT4" s="7" t="s">
        <v>2</v>
      </c>
      <c r="AZ4" s="99" t="s">
        <v>118</v>
      </c>
      <c r="BA4" s="99" t="s">
        <v>119</v>
      </c>
      <c r="BB4" s="99"/>
      <c r="BC4" s="99" t="s">
        <v>120</v>
      </c>
      <c r="BD4" s="99" t="s">
        <v>88</v>
      </c>
    </row>
    <row r="5" spans="2:56" ht="6.9" customHeight="1">
      <c r="B5" s="10"/>
      <c r="L5" s="10"/>
      <c r="AZ5" s="99" t="s">
        <v>121</v>
      </c>
      <c r="BA5" s="99" t="s">
        <v>122</v>
      </c>
      <c r="BB5" s="99"/>
      <c r="BC5" s="99" t="s">
        <v>123</v>
      </c>
      <c r="BD5" s="99" t="s">
        <v>88</v>
      </c>
    </row>
    <row r="6" spans="2:56" ht="12" customHeight="1">
      <c r="B6" s="10"/>
      <c r="D6" s="16" t="s">
        <v>13</v>
      </c>
      <c r="L6" s="10"/>
      <c r="AZ6" s="99" t="s">
        <v>124</v>
      </c>
      <c r="BA6" s="99" t="s">
        <v>125</v>
      </c>
      <c r="BB6" s="99"/>
      <c r="BC6" s="99" t="s">
        <v>126</v>
      </c>
      <c r="BD6" s="99" t="s">
        <v>88</v>
      </c>
    </row>
    <row r="7" spans="2:56" ht="16.5" customHeight="1">
      <c r="B7" s="10"/>
      <c r="E7" s="268" t="str">
        <f>'Rekapitulácia stavby'!K6</f>
        <v>Rekonštrukcia kanálov autobusov hala č. 5, Jurajov Dvor</v>
      </c>
      <c r="F7" s="268"/>
      <c r="G7" s="268"/>
      <c r="H7" s="268"/>
      <c r="L7" s="10"/>
      <c r="AZ7" s="99" t="s">
        <v>127</v>
      </c>
      <c r="BA7" s="99" t="s">
        <v>128</v>
      </c>
      <c r="BB7" s="99"/>
      <c r="BC7" s="99" t="s">
        <v>129</v>
      </c>
      <c r="BD7" s="99" t="s">
        <v>88</v>
      </c>
    </row>
    <row r="8" spans="2:56" ht="12" customHeight="1">
      <c r="B8" s="10"/>
      <c r="D8" s="16" t="s">
        <v>130</v>
      </c>
      <c r="L8" s="10"/>
    </row>
    <row r="9" spans="2:56" s="20" customFormat="1" ht="16.5" customHeight="1">
      <c r="B9" s="21"/>
      <c r="E9" s="268" t="s">
        <v>131</v>
      </c>
      <c r="F9" s="268"/>
      <c r="G9" s="268"/>
      <c r="H9" s="268"/>
      <c r="L9" s="21"/>
    </row>
    <row r="10" spans="2:56" s="20" customFormat="1" ht="12" customHeight="1">
      <c r="B10" s="21"/>
      <c r="D10" s="16" t="s">
        <v>132</v>
      </c>
      <c r="L10" s="21"/>
    </row>
    <row r="11" spans="2:56" s="20" customFormat="1" ht="30" customHeight="1">
      <c r="B11" s="21"/>
      <c r="E11" s="252" t="s">
        <v>133</v>
      </c>
      <c r="F11" s="252"/>
      <c r="G11" s="252"/>
      <c r="H11" s="252"/>
      <c r="L11" s="21"/>
    </row>
    <row r="12" spans="2:56" s="20" customFormat="1">
      <c r="B12" s="21"/>
      <c r="L12" s="21"/>
    </row>
    <row r="13" spans="2:56" s="20" customFormat="1" ht="12" customHeight="1">
      <c r="B13" s="21"/>
      <c r="D13" s="16" t="s">
        <v>15</v>
      </c>
      <c r="F13" s="5"/>
      <c r="I13" s="16" t="s">
        <v>16</v>
      </c>
      <c r="J13" s="5"/>
      <c r="L13" s="21"/>
    </row>
    <row r="14" spans="2:56" s="20" customFormat="1" ht="12" customHeight="1">
      <c r="B14" s="21"/>
      <c r="D14" s="16" t="s">
        <v>17</v>
      </c>
      <c r="F14" s="5" t="s">
        <v>18</v>
      </c>
      <c r="I14" s="16" t="s">
        <v>19</v>
      </c>
      <c r="J14" s="46" t="str">
        <f>'Rekapitulácia stavby'!AN8</f>
        <v>12. 8. 2025</v>
      </c>
      <c r="L14" s="21"/>
    </row>
    <row r="15" spans="2:56" s="20" customFormat="1" ht="10.8" customHeight="1">
      <c r="B15" s="21"/>
      <c r="L15" s="21"/>
    </row>
    <row r="16" spans="2:56" s="20" customFormat="1" ht="12" customHeight="1">
      <c r="B16" s="21"/>
      <c r="D16" s="16" t="s">
        <v>21</v>
      </c>
      <c r="I16" s="16" t="s">
        <v>22</v>
      </c>
      <c r="J16" s="5"/>
      <c r="L16" s="21"/>
    </row>
    <row r="17" spans="2:12" s="20" customFormat="1" ht="18" customHeight="1">
      <c r="B17" s="21"/>
      <c r="E17" s="5" t="s">
        <v>23</v>
      </c>
      <c r="I17" s="16" t="s">
        <v>24</v>
      </c>
      <c r="J17" s="5"/>
      <c r="L17" s="21"/>
    </row>
    <row r="18" spans="2:12" s="20" customFormat="1" ht="6.9" customHeight="1">
      <c r="B18" s="21"/>
      <c r="L18" s="21"/>
    </row>
    <row r="19" spans="2:12" s="20" customFormat="1" ht="12" customHeight="1">
      <c r="B19" s="21"/>
      <c r="D19" s="16" t="s">
        <v>25</v>
      </c>
      <c r="I19" s="16" t="s">
        <v>22</v>
      </c>
      <c r="J19" s="17" t="str">
        <f>'Rekapitulácia stavby'!AN13</f>
        <v>Vyplň údaj</v>
      </c>
      <c r="L19" s="21"/>
    </row>
    <row r="20" spans="2:12" s="20" customFormat="1" ht="18" customHeight="1">
      <c r="B20" s="21"/>
      <c r="E20" s="269" t="str">
        <f>'Rekapitulácia stavby'!E14</f>
        <v>Vyplň údaj</v>
      </c>
      <c r="F20" s="269"/>
      <c r="G20" s="269"/>
      <c r="H20" s="269"/>
      <c r="I20" s="16" t="s">
        <v>24</v>
      </c>
      <c r="J20" s="17" t="str">
        <f>'Rekapitulácia stavby'!AN14</f>
        <v>Vyplň údaj</v>
      </c>
      <c r="L20" s="21"/>
    </row>
    <row r="21" spans="2:12" s="20" customFormat="1" ht="6.9" customHeight="1">
      <c r="B21" s="21"/>
      <c r="L21" s="21"/>
    </row>
    <row r="22" spans="2:12" s="20" customFormat="1" ht="12" customHeight="1">
      <c r="B22" s="21"/>
      <c r="D22" s="16" t="s">
        <v>27</v>
      </c>
      <c r="I22" s="16" t="s">
        <v>22</v>
      </c>
      <c r="J22" s="5"/>
      <c r="L22" s="21"/>
    </row>
    <row r="23" spans="2:12" s="20" customFormat="1" ht="18" customHeight="1">
      <c r="B23" s="21"/>
      <c r="E23" s="5" t="s">
        <v>28</v>
      </c>
      <c r="I23" s="16" t="s">
        <v>24</v>
      </c>
      <c r="J23" s="5"/>
      <c r="L23" s="21"/>
    </row>
    <row r="24" spans="2:12" s="20" customFormat="1" ht="6.9" customHeight="1">
      <c r="B24" s="21"/>
      <c r="L24" s="21"/>
    </row>
    <row r="25" spans="2:12" s="20" customFormat="1" ht="12" customHeight="1">
      <c r="B25" s="21"/>
      <c r="D25" s="16" t="s">
        <v>30</v>
      </c>
      <c r="I25" s="16" t="s">
        <v>22</v>
      </c>
      <c r="J25" s="5" t="str">
        <f>IF('Rekapitulácia stavby'!AN19="","",'Rekapitulácia stavby'!AN19)</f>
        <v/>
      </c>
      <c r="L25" s="21"/>
    </row>
    <row r="26" spans="2:12" s="20" customFormat="1" ht="18" customHeight="1">
      <c r="B26" s="21"/>
      <c r="E26" s="5" t="str">
        <f>IF('Rekapitulácia stavby'!E20="","",'Rekapitulácia stavby'!E20)</f>
        <v xml:space="preserve"> </v>
      </c>
      <c r="I26" s="16" t="s">
        <v>24</v>
      </c>
      <c r="J26" s="5" t="str">
        <f>IF('Rekapitulácia stavby'!AN20="","",'Rekapitulácia stavby'!AN20)</f>
        <v/>
      </c>
      <c r="L26" s="21"/>
    </row>
    <row r="27" spans="2:12" s="20" customFormat="1" ht="6.9" customHeight="1">
      <c r="B27" s="21"/>
      <c r="L27" s="21"/>
    </row>
    <row r="28" spans="2:12" s="20" customFormat="1" ht="12" customHeight="1">
      <c r="B28" s="21"/>
      <c r="D28" s="16" t="s">
        <v>32</v>
      </c>
      <c r="L28" s="21"/>
    </row>
    <row r="29" spans="2:12" s="101" customFormat="1" ht="16.5" customHeight="1">
      <c r="B29" s="102"/>
      <c r="E29" s="263"/>
      <c r="F29" s="263"/>
      <c r="G29" s="263"/>
      <c r="H29" s="263"/>
      <c r="L29" s="102"/>
    </row>
    <row r="30" spans="2:12" s="20" customFormat="1" ht="6.9" customHeight="1">
      <c r="B30" s="21"/>
      <c r="L30" s="21"/>
    </row>
    <row r="31" spans="2:12" s="20" customFormat="1" ht="6.9" customHeight="1">
      <c r="B31" s="21"/>
      <c r="D31" s="47"/>
      <c r="E31" s="47"/>
      <c r="F31" s="47"/>
      <c r="G31" s="47"/>
      <c r="H31" s="47"/>
      <c r="I31" s="47"/>
      <c r="J31" s="47"/>
      <c r="K31" s="47"/>
      <c r="L31" s="21"/>
    </row>
    <row r="32" spans="2:12" s="20" customFormat="1" ht="14.4" customHeight="1">
      <c r="B32" s="21"/>
      <c r="D32" s="5" t="s">
        <v>134</v>
      </c>
      <c r="J32" s="2">
        <f>J98</f>
        <v>0</v>
      </c>
      <c r="L32" s="21"/>
    </row>
    <row r="33" spans="2:12" s="20" customFormat="1" ht="14.4" customHeight="1">
      <c r="B33" s="21"/>
      <c r="D33" s="19" t="s">
        <v>105</v>
      </c>
      <c r="J33" s="2">
        <f>J115</f>
        <v>0</v>
      </c>
      <c r="L33" s="21"/>
    </row>
    <row r="34" spans="2:12" s="20" customFormat="1" ht="25.5" customHeight="1">
      <c r="B34" s="21"/>
      <c r="D34" s="103" t="s">
        <v>35</v>
      </c>
      <c r="J34" s="60">
        <f>ROUND(J32 + J33, 2)</f>
        <v>0</v>
      </c>
      <c r="L34" s="21"/>
    </row>
    <row r="35" spans="2:12" s="20" customFormat="1" ht="6.9" customHeight="1">
      <c r="B35" s="21"/>
      <c r="D35" s="47"/>
      <c r="E35" s="47"/>
      <c r="F35" s="47"/>
      <c r="G35" s="47"/>
      <c r="H35" s="47"/>
      <c r="I35" s="47"/>
      <c r="J35" s="47"/>
      <c r="K35" s="47"/>
      <c r="L35" s="21"/>
    </row>
    <row r="36" spans="2:12" s="20" customFormat="1" ht="14.4" customHeight="1">
      <c r="B36" s="21"/>
      <c r="F36" s="1" t="s">
        <v>37</v>
      </c>
      <c r="I36" s="1" t="s">
        <v>36</v>
      </c>
      <c r="J36" s="1" t="s">
        <v>38</v>
      </c>
      <c r="L36" s="21"/>
    </row>
    <row r="37" spans="2:12" s="20" customFormat="1" ht="14.4" customHeight="1">
      <c r="B37" s="21"/>
      <c r="D37" s="104" t="s">
        <v>39</v>
      </c>
      <c r="E37" s="26" t="s">
        <v>40</v>
      </c>
      <c r="F37" s="105">
        <f>ROUND((SUM(BE115:BE122) + SUM(BE144:BE427)),  2)</f>
        <v>0</v>
      </c>
      <c r="G37" s="106"/>
      <c r="H37" s="106"/>
      <c r="I37" s="107">
        <v>0.23</v>
      </c>
      <c r="J37" s="105">
        <f>ROUND(((SUM(BE115:BE122) + SUM(BE144:BE427))*I37),  2)</f>
        <v>0</v>
      </c>
      <c r="L37" s="21"/>
    </row>
    <row r="38" spans="2:12" s="20" customFormat="1" ht="14.4" customHeight="1">
      <c r="B38" s="21"/>
      <c r="E38" s="26" t="s">
        <v>41</v>
      </c>
      <c r="F38" s="105">
        <f>ROUND((SUM(BF115:BF122) + SUM(BF144:BF427)),  2)</f>
        <v>0</v>
      </c>
      <c r="G38" s="106"/>
      <c r="H38" s="106"/>
      <c r="I38" s="107">
        <v>0.23</v>
      </c>
      <c r="J38" s="105">
        <f>ROUND(((SUM(BF115:BF122) + SUM(BF144:BF427))*I38),  2)</f>
        <v>0</v>
      </c>
      <c r="L38" s="21"/>
    </row>
    <row r="39" spans="2:12" s="20" customFormat="1" ht="14.4" hidden="1" customHeight="1">
      <c r="B39" s="21"/>
      <c r="E39" s="16" t="s">
        <v>42</v>
      </c>
      <c r="F39" s="82">
        <f>ROUND((SUM(BG115:BG122) + SUM(BG144:BG427)),  2)</f>
        <v>0</v>
      </c>
      <c r="I39" s="108">
        <v>0.23</v>
      </c>
      <c r="J39" s="82">
        <f>0</f>
        <v>0</v>
      </c>
      <c r="L39" s="21"/>
    </row>
    <row r="40" spans="2:12" s="20" customFormat="1" ht="14.4" hidden="1" customHeight="1">
      <c r="B40" s="21"/>
      <c r="E40" s="16" t="s">
        <v>43</v>
      </c>
      <c r="F40" s="82">
        <f>ROUND((SUM(BH115:BH122) + SUM(BH144:BH427)),  2)</f>
        <v>0</v>
      </c>
      <c r="I40" s="108">
        <v>0.23</v>
      </c>
      <c r="J40" s="82">
        <f>0</f>
        <v>0</v>
      </c>
      <c r="L40" s="21"/>
    </row>
    <row r="41" spans="2:12" s="20" customFormat="1" ht="14.4" hidden="1" customHeight="1">
      <c r="B41" s="21"/>
      <c r="E41" s="26" t="s">
        <v>44</v>
      </c>
      <c r="F41" s="105">
        <f>ROUND((SUM(BI115:BI122) + SUM(BI144:BI427)),  2)</f>
        <v>0</v>
      </c>
      <c r="G41" s="106"/>
      <c r="H41" s="106"/>
      <c r="I41" s="107">
        <v>0</v>
      </c>
      <c r="J41" s="105">
        <f>0</f>
        <v>0</v>
      </c>
      <c r="L41" s="21"/>
    </row>
    <row r="42" spans="2:12" s="20" customFormat="1" ht="6.9" customHeight="1">
      <c r="B42" s="21"/>
      <c r="L42" s="21"/>
    </row>
    <row r="43" spans="2:12" s="20" customFormat="1" ht="25.5" customHeight="1">
      <c r="B43" s="21"/>
      <c r="C43" s="97"/>
      <c r="D43" s="109" t="s">
        <v>45</v>
      </c>
      <c r="E43" s="50"/>
      <c r="F43" s="50"/>
      <c r="G43" s="110" t="s">
        <v>46</v>
      </c>
      <c r="H43" s="111" t="s">
        <v>47</v>
      </c>
      <c r="I43" s="50"/>
      <c r="J43" s="112">
        <f>SUM(J34:J41)</f>
        <v>0</v>
      </c>
      <c r="K43" s="113"/>
      <c r="L43" s="21"/>
    </row>
    <row r="44" spans="2:12" s="20" customFormat="1" ht="14.4" customHeight="1">
      <c r="B44" s="21"/>
      <c r="L44" s="21"/>
    </row>
    <row r="45" spans="2:12" ht="14.4" customHeight="1">
      <c r="B45" s="10"/>
      <c r="L45" s="10"/>
    </row>
    <row r="46" spans="2:12" ht="14.4" customHeight="1">
      <c r="B46" s="10"/>
      <c r="L46" s="10"/>
    </row>
    <row r="47" spans="2:12" ht="14.4" customHeight="1">
      <c r="B47" s="10"/>
      <c r="L47" s="10"/>
    </row>
    <row r="48" spans="2:12" ht="14.4" customHeight="1">
      <c r="B48" s="10"/>
      <c r="L48" s="10"/>
    </row>
    <row r="49" spans="2:12" ht="14.4" customHeight="1">
      <c r="B49" s="10"/>
      <c r="L49" s="10"/>
    </row>
    <row r="50" spans="2:12" s="20" customFormat="1" ht="14.4" customHeight="1">
      <c r="B50" s="21"/>
      <c r="D50" s="33" t="s">
        <v>48</v>
      </c>
      <c r="E50" s="34"/>
      <c r="F50" s="34"/>
      <c r="G50" s="33" t="s">
        <v>49</v>
      </c>
      <c r="H50" s="34"/>
      <c r="I50" s="34"/>
      <c r="J50" s="34"/>
      <c r="K50" s="34"/>
      <c r="L50" s="21"/>
    </row>
    <row r="51" spans="2:12">
      <c r="B51" s="10"/>
      <c r="L51" s="10"/>
    </row>
    <row r="52" spans="2:12">
      <c r="B52" s="10"/>
      <c r="L52" s="10"/>
    </row>
    <row r="53" spans="2:12">
      <c r="B53" s="10"/>
      <c r="L53" s="10"/>
    </row>
    <row r="54" spans="2:12">
      <c r="B54" s="10"/>
      <c r="L54" s="10"/>
    </row>
    <row r="55" spans="2:12">
      <c r="B55" s="10"/>
      <c r="L55" s="10"/>
    </row>
    <row r="56" spans="2:12">
      <c r="B56" s="10"/>
      <c r="L56" s="10"/>
    </row>
    <row r="57" spans="2:12">
      <c r="B57" s="10"/>
      <c r="L57" s="10"/>
    </row>
    <row r="58" spans="2:12">
      <c r="B58" s="10"/>
      <c r="L58" s="10"/>
    </row>
    <row r="59" spans="2:12">
      <c r="B59" s="10"/>
      <c r="L59" s="10"/>
    </row>
    <row r="60" spans="2:12">
      <c r="B60" s="10"/>
      <c r="L60" s="10"/>
    </row>
    <row r="61" spans="2:12" s="20" customFormat="1" ht="13.2">
      <c r="B61" s="21"/>
      <c r="D61" s="35" t="s">
        <v>50</v>
      </c>
      <c r="E61" s="23"/>
      <c r="F61" s="114" t="s">
        <v>51</v>
      </c>
      <c r="G61" s="35" t="s">
        <v>50</v>
      </c>
      <c r="H61" s="23"/>
      <c r="I61" s="23"/>
      <c r="J61" s="115" t="s">
        <v>51</v>
      </c>
      <c r="K61" s="23"/>
      <c r="L61" s="21"/>
    </row>
    <row r="62" spans="2:12">
      <c r="B62" s="10"/>
      <c r="L62" s="10"/>
    </row>
    <row r="63" spans="2:12">
      <c r="B63" s="10"/>
      <c r="L63" s="10"/>
    </row>
    <row r="64" spans="2:12">
      <c r="B64" s="10"/>
      <c r="L64" s="10"/>
    </row>
    <row r="65" spans="2:12" s="20" customFormat="1" ht="13.2">
      <c r="B65" s="21"/>
      <c r="D65" s="33" t="s">
        <v>52</v>
      </c>
      <c r="E65" s="34"/>
      <c r="F65" s="34"/>
      <c r="G65" s="33" t="s">
        <v>53</v>
      </c>
      <c r="H65" s="34"/>
      <c r="I65" s="34"/>
      <c r="J65" s="34"/>
      <c r="K65" s="34"/>
      <c r="L65" s="21"/>
    </row>
    <row r="66" spans="2:12">
      <c r="B66" s="10"/>
      <c r="L66" s="10"/>
    </row>
    <row r="67" spans="2:12">
      <c r="B67" s="10"/>
      <c r="L67" s="10"/>
    </row>
    <row r="68" spans="2:12">
      <c r="B68" s="10"/>
      <c r="L68" s="10"/>
    </row>
    <row r="69" spans="2:12">
      <c r="B69" s="10"/>
      <c r="L69" s="10"/>
    </row>
    <row r="70" spans="2:12">
      <c r="B70" s="10"/>
      <c r="L70" s="10"/>
    </row>
    <row r="71" spans="2:12">
      <c r="B71" s="10"/>
      <c r="L71" s="10"/>
    </row>
    <row r="72" spans="2:12">
      <c r="B72" s="10"/>
      <c r="L72" s="10"/>
    </row>
    <row r="73" spans="2:12">
      <c r="B73" s="10"/>
      <c r="L73" s="10"/>
    </row>
    <row r="74" spans="2:12">
      <c r="B74" s="10"/>
      <c r="L74" s="10"/>
    </row>
    <row r="75" spans="2:12">
      <c r="B75" s="10"/>
      <c r="L75" s="10"/>
    </row>
    <row r="76" spans="2:12" s="20" customFormat="1" ht="13.2">
      <c r="B76" s="21"/>
      <c r="D76" s="35" t="s">
        <v>50</v>
      </c>
      <c r="E76" s="23"/>
      <c r="F76" s="114" t="s">
        <v>51</v>
      </c>
      <c r="G76" s="35" t="s">
        <v>50</v>
      </c>
      <c r="H76" s="23"/>
      <c r="I76" s="23"/>
      <c r="J76" s="115" t="s">
        <v>51</v>
      </c>
      <c r="K76" s="23"/>
      <c r="L76" s="21"/>
    </row>
    <row r="77" spans="2:12" s="20" customFormat="1" ht="14.4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21"/>
    </row>
    <row r="81" spans="2:12" s="20" customFormat="1" ht="6.9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21"/>
    </row>
    <row r="82" spans="2:12" s="20" customFormat="1" ht="24.9" customHeight="1">
      <c r="B82" s="21"/>
      <c r="C82" s="11" t="s">
        <v>135</v>
      </c>
      <c r="L82" s="21"/>
    </row>
    <row r="83" spans="2:12" s="20" customFormat="1" ht="6.9" customHeight="1">
      <c r="B83" s="21"/>
      <c r="L83" s="21"/>
    </row>
    <row r="84" spans="2:12" s="20" customFormat="1" ht="12" customHeight="1">
      <c r="B84" s="21"/>
      <c r="C84" s="16" t="s">
        <v>13</v>
      </c>
      <c r="L84" s="21"/>
    </row>
    <row r="85" spans="2:12" s="20" customFormat="1" ht="16.5" customHeight="1">
      <c r="B85" s="21"/>
      <c r="E85" s="268" t="str">
        <f>E7</f>
        <v>Rekonštrukcia kanálov autobusov hala č. 5, Jurajov Dvor</v>
      </c>
      <c r="F85" s="268"/>
      <c r="G85" s="268"/>
      <c r="H85" s="268"/>
      <c r="L85" s="21"/>
    </row>
    <row r="86" spans="2:12" ht="12" customHeight="1">
      <c r="B86" s="10"/>
      <c r="C86" s="16" t="s">
        <v>130</v>
      </c>
      <c r="L86" s="10"/>
    </row>
    <row r="87" spans="2:12" s="20" customFormat="1" ht="16.5" customHeight="1">
      <c r="B87" s="21"/>
      <c r="E87" s="268" t="s">
        <v>131</v>
      </c>
      <c r="F87" s="268"/>
      <c r="G87" s="268"/>
      <c r="H87" s="268"/>
      <c r="L87" s="21"/>
    </row>
    <row r="88" spans="2:12" s="20" customFormat="1" ht="12" customHeight="1">
      <c r="B88" s="21"/>
      <c r="C88" s="16" t="s">
        <v>132</v>
      </c>
      <c r="L88" s="21"/>
    </row>
    <row r="89" spans="2:12" s="20" customFormat="1" ht="30" customHeight="1">
      <c r="B89" s="21"/>
      <c r="E89" s="252" t="str">
        <f>E11</f>
        <v>01.1 - SO 01.1, SO 01.2, SO 01.3 - Asanácie + ASR + Statika</v>
      </c>
      <c r="F89" s="252"/>
      <c r="G89" s="252"/>
      <c r="H89" s="252"/>
      <c r="L89" s="21"/>
    </row>
    <row r="90" spans="2:12" s="20" customFormat="1" ht="6.9" customHeight="1">
      <c r="B90" s="21"/>
      <c r="L90" s="21"/>
    </row>
    <row r="91" spans="2:12" s="20" customFormat="1" ht="12" customHeight="1">
      <c r="B91" s="21"/>
      <c r="C91" s="16" t="s">
        <v>17</v>
      </c>
      <c r="F91" s="5" t="str">
        <f>F14</f>
        <v>Bratislava</v>
      </c>
      <c r="I91" s="16" t="s">
        <v>19</v>
      </c>
      <c r="J91" s="46" t="str">
        <f>IF(J14="","",J14)</f>
        <v>12. 8. 2025</v>
      </c>
      <c r="L91" s="21"/>
    </row>
    <row r="92" spans="2:12" s="20" customFormat="1" ht="6.9" customHeight="1">
      <c r="B92" s="21"/>
      <c r="L92" s="21"/>
    </row>
    <row r="93" spans="2:12" s="20" customFormat="1" ht="15.15" customHeight="1">
      <c r="B93" s="21"/>
      <c r="C93" s="16" t="s">
        <v>21</v>
      </c>
      <c r="F93" s="5" t="str">
        <f>E17</f>
        <v>DPB, a.s. Olejkárska 1, 814 52 Bratislava</v>
      </c>
      <c r="I93" s="16" t="s">
        <v>27</v>
      </c>
      <c r="J93" s="3" t="str">
        <f>E23</f>
        <v>CITYPROJEKT, s.r.o.</v>
      </c>
      <c r="L93" s="21"/>
    </row>
    <row r="94" spans="2:12" s="20" customFormat="1" ht="15.15" customHeight="1">
      <c r="B94" s="21"/>
      <c r="C94" s="16" t="s">
        <v>25</v>
      </c>
      <c r="F94" s="5" t="str">
        <f>IF(E20="","",E20)</f>
        <v>Vyplň údaj</v>
      </c>
      <c r="I94" s="16" t="s">
        <v>30</v>
      </c>
      <c r="J94" s="3" t="str">
        <f>E26</f>
        <v xml:space="preserve"> </v>
      </c>
      <c r="L94" s="21"/>
    </row>
    <row r="95" spans="2:12" s="20" customFormat="1" ht="10.35" customHeight="1">
      <c r="B95" s="21"/>
      <c r="L95" s="21"/>
    </row>
    <row r="96" spans="2:12" s="20" customFormat="1" ht="29.25" customHeight="1">
      <c r="B96" s="21"/>
      <c r="C96" s="116" t="s">
        <v>136</v>
      </c>
      <c r="D96" s="97"/>
      <c r="E96" s="97"/>
      <c r="F96" s="97"/>
      <c r="G96" s="97"/>
      <c r="H96" s="97"/>
      <c r="I96" s="97"/>
      <c r="J96" s="117" t="s">
        <v>137</v>
      </c>
      <c r="K96" s="97"/>
      <c r="L96" s="21"/>
    </row>
    <row r="97" spans="2:47" s="20" customFormat="1" ht="10.35" customHeight="1">
      <c r="B97" s="21"/>
      <c r="L97" s="21"/>
    </row>
    <row r="98" spans="2:47" s="20" customFormat="1" ht="22.8" customHeight="1">
      <c r="B98" s="21"/>
      <c r="C98" s="118" t="s">
        <v>138</v>
      </c>
      <c r="J98" s="60">
        <f>J144</f>
        <v>0</v>
      </c>
      <c r="L98" s="21"/>
      <c r="AU98" s="7" t="s">
        <v>139</v>
      </c>
    </row>
    <row r="99" spans="2:47" s="119" customFormat="1" ht="24.9" customHeight="1">
      <c r="B99" s="120"/>
      <c r="D99" s="121" t="s">
        <v>140</v>
      </c>
      <c r="E99" s="122"/>
      <c r="F99" s="122"/>
      <c r="G99" s="122"/>
      <c r="H99" s="122"/>
      <c r="I99" s="122"/>
      <c r="J99" s="123">
        <f>J145</f>
        <v>0</v>
      </c>
      <c r="L99" s="120"/>
    </row>
    <row r="100" spans="2:47" s="79" customFormat="1" ht="19.95" customHeight="1">
      <c r="B100" s="124"/>
      <c r="D100" s="125" t="s">
        <v>141</v>
      </c>
      <c r="E100" s="126"/>
      <c r="F100" s="126"/>
      <c r="G100" s="126"/>
      <c r="H100" s="126"/>
      <c r="I100" s="126"/>
      <c r="J100" s="127">
        <f>J146</f>
        <v>0</v>
      </c>
      <c r="L100" s="124"/>
    </row>
    <row r="101" spans="2:47" s="79" customFormat="1" ht="19.95" customHeight="1">
      <c r="B101" s="124"/>
      <c r="D101" s="125" t="s">
        <v>142</v>
      </c>
      <c r="E101" s="126"/>
      <c r="F101" s="126"/>
      <c r="G101" s="126"/>
      <c r="H101" s="126"/>
      <c r="I101" s="126"/>
      <c r="J101" s="127">
        <f>J159</f>
        <v>0</v>
      </c>
      <c r="L101" s="124"/>
    </row>
    <row r="102" spans="2:47" s="79" customFormat="1" ht="19.95" customHeight="1">
      <c r="B102" s="124"/>
      <c r="D102" s="125" t="s">
        <v>143</v>
      </c>
      <c r="E102" s="126"/>
      <c r="F102" s="126"/>
      <c r="G102" s="126"/>
      <c r="H102" s="126"/>
      <c r="I102" s="126"/>
      <c r="J102" s="127">
        <f>J195</f>
        <v>0</v>
      </c>
      <c r="L102" s="124"/>
    </row>
    <row r="103" spans="2:47" s="79" customFormat="1" ht="19.95" customHeight="1">
      <c r="B103" s="124"/>
      <c r="D103" s="125" t="s">
        <v>144</v>
      </c>
      <c r="E103" s="126"/>
      <c r="F103" s="126"/>
      <c r="G103" s="126"/>
      <c r="H103" s="126"/>
      <c r="I103" s="126"/>
      <c r="J103" s="127">
        <f>J271</f>
        <v>0</v>
      </c>
      <c r="L103" s="124"/>
    </row>
    <row r="104" spans="2:47" s="79" customFormat="1" ht="19.95" customHeight="1">
      <c r="B104" s="124"/>
      <c r="D104" s="125" t="s">
        <v>145</v>
      </c>
      <c r="E104" s="126"/>
      <c r="F104" s="126"/>
      <c r="G104" s="126"/>
      <c r="H104" s="126"/>
      <c r="I104" s="126"/>
      <c r="J104" s="127">
        <f>J287</f>
        <v>0</v>
      </c>
      <c r="L104" s="124"/>
    </row>
    <row r="105" spans="2:47" s="79" customFormat="1" ht="19.95" customHeight="1">
      <c r="B105" s="124"/>
      <c r="D105" s="125" t="s">
        <v>146</v>
      </c>
      <c r="E105" s="126"/>
      <c r="F105" s="126"/>
      <c r="G105" s="126"/>
      <c r="H105" s="126"/>
      <c r="I105" s="126"/>
      <c r="J105" s="127">
        <f>J293</f>
        <v>0</v>
      </c>
      <c r="L105" s="124"/>
    </row>
    <row r="106" spans="2:47" s="79" customFormat="1" ht="19.95" customHeight="1">
      <c r="B106" s="124"/>
      <c r="D106" s="125" t="s">
        <v>147</v>
      </c>
      <c r="E106" s="126"/>
      <c r="F106" s="126"/>
      <c r="G106" s="126"/>
      <c r="H106" s="126"/>
      <c r="I106" s="126"/>
      <c r="J106" s="127">
        <f>J385</f>
        <v>0</v>
      </c>
      <c r="L106" s="124"/>
    </row>
    <row r="107" spans="2:47" s="119" customFormat="1" ht="24.9" customHeight="1">
      <c r="B107" s="120"/>
      <c r="D107" s="121" t="s">
        <v>148</v>
      </c>
      <c r="E107" s="122"/>
      <c r="F107" s="122"/>
      <c r="G107" s="122"/>
      <c r="H107" s="122"/>
      <c r="I107" s="122"/>
      <c r="J107" s="123">
        <f>J387</f>
        <v>0</v>
      </c>
      <c r="L107" s="120"/>
    </row>
    <row r="108" spans="2:47" s="79" customFormat="1" ht="19.95" customHeight="1">
      <c r="B108" s="124"/>
      <c r="D108" s="125" t="s">
        <v>149</v>
      </c>
      <c r="E108" s="126"/>
      <c r="F108" s="126"/>
      <c r="G108" s="126"/>
      <c r="H108" s="126"/>
      <c r="I108" s="126"/>
      <c r="J108" s="127">
        <f>J388</f>
        <v>0</v>
      </c>
      <c r="L108" s="124"/>
    </row>
    <row r="109" spans="2:47" s="79" customFormat="1" ht="19.95" customHeight="1">
      <c r="B109" s="124"/>
      <c r="D109" s="125" t="s">
        <v>150</v>
      </c>
      <c r="E109" s="126"/>
      <c r="F109" s="126"/>
      <c r="G109" s="126"/>
      <c r="H109" s="126"/>
      <c r="I109" s="126"/>
      <c r="J109" s="127">
        <f>J394</f>
        <v>0</v>
      </c>
      <c r="L109" s="124"/>
    </row>
    <row r="110" spans="2:47" s="79" customFormat="1" ht="19.95" customHeight="1">
      <c r="B110" s="124"/>
      <c r="D110" s="125" t="s">
        <v>151</v>
      </c>
      <c r="E110" s="126"/>
      <c r="F110" s="126"/>
      <c r="G110" s="126"/>
      <c r="H110" s="126"/>
      <c r="I110" s="126"/>
      <c r="J110" s="127">
        <f>J406</f>
        <v>0</v>
      </c>
      <c r="L110" s="124"/>
    </row>
    <row r="111" spans="2:47" s="79" customFormat="1" ht="19.95" customHeight="1">
      <c r="B111" s="124"/>
      <c r="D111" s="125" t="s">
        <v>152</v>
      </c>
      <c r="E111" s="126"/>
      <c r="F111" s="126"/>
      <c r="G111" s="126"/>
      <c r="H111" s="126"/>
      <c r="I111" s="126"/>
      <c r="J111" s="127">
        <f>J409</f>
        <v>0</v>
      </c>
      <c r="L111" s="124"/>
    </row>
    <row r="112" spans="2:47" s="119" customFormat="1" ht="24.9" customHeight="1">
      <c r="B112" s="120"/>
      <c r="D112" s="121" t="s">
        <v>153</v>
      </c>
      <c r="E112" s="122"/>
      <c r="F112" s="122"/>
      <c r="G112" s="122"/>
      <c r="H112" s="122"/>
      <c r="I112" s="122"/>
      <c r="J112" s="123">
        <f>J425</f>
        <v>0</v>
      </c>
      <c r="L112" s="120"/>
    </row>
    <row r="113" spans="2:65" s="20" customFormat="1" ht="21.9" customHeight="1">
      <c r="B113" s="21"/>
      <c r="L113" s="21"/>
    </row>
    <row r="114" spans="2:65" s="20" customFormat="1" ht="6.9" customHeight="1">
      <c r="B114" s="21"/>
      <c r="L114" s="21"/>
    </row>
    <row r="115" spans="2:65" s="20" customFormat="1" ht="29.25" customHeight="1">
      <c r="B115" s="21"/>
      <c r="C115" s="118" t="s">
        <v>154</v>
      </c>
      <c r="J115" s="128">
        <f>ROUND(J116 + J117 + J118 + J119 + J120 + J121,2)</f>
        <v>0</v>
      </c>
      <c r="L115" s="21"/>
      <c r="N115" s="129" t="s">
        <v>39</v>
      </c>
    </row>
    <row r="116" spans="2:65" s="20" customFormat="1" ht="18" customHeight="1">
      <c r="B116" s="130"/>
      <c r="C116" s="131"/>
      <c r="D116" s="234" t="s">
        <v>155</v>
      </c>
      <c r="E116" s="234"/>
      <c r="F116" s="234"/>
      <c r="G116" s="131"/>
      <c r="H116" s="131"/>
      <c r="I116" s="131"/>
      <c r="J116" s="90">
        <v>0</v>
      </c>
      <c r="K116" s="131"/>
      <c r="L116" s="130"/>
      <c r="M116" s="131"/>
      <c r="N116" s="132" t="s">
        <v>41</v>
      </c>
      <c r="O116" s="131"/>
      <c r="P116" s="131"/>
      <c r="Q116" s="131"/>
      <c r="R116" s="131"/>
      <c r="S116" s="131"/>
      <c r="T116" s="131"/>
      <c r="U116" s="131"/>
      <c r="V116" s="131"/>
      <c r="W116" s="131"/>
      <c r="X116" s="131"/>
      <c r="Y116" s="131"/>
      <c r="Z116" s="131"/>
      <c r="AA116" s="131"/>
      <c r="AB116" s="131"/>
      <c r="AC116" s="131"/>
      <c r="AD116" s="131"/>
      <c r="AE116" s="131"/>
      <c r="AF116" s="131"/>
      <c r="AG116" s="131"/>
      <c r="AH116" s="131"/>
      <c r="AI116" s="131"/>
      <c r="AJ116" s="131"/>
      <c r="AK116" s="131"/>
      <c r="AL116" s="131"/>
      <c r="AM116" s="131"/>
      <c r="AN116" s="131"/>
      <c r="AO116" s="131"/>
      <c r="AP116" s="131"/>
      <c r="AQ116" s="131"/>
      <c r="AR116" s="131"/>
      <c r="AS116" s="131"/>
      <c r="AT116" s="131"/>
      <c r="AU116" s="131"/>
      <c r="AV116" s="131"/>
      <c r="AW116" s="131"/>
      <c r="AX116" s="131"/>
      <c r="AY116" s="133" t="s">
        <v>156</v>
      </c>
      <c r="AZ116" s="131"/>
      <c r="BA116" s="131"/>
      <c r="BB116" s="131"/>
      <c r="BC116" s="131"/>
      <c r="BD116" s="131"/>
      <c r="BE116" s="134">
        <f t="shared" ref="BE116:BE121" si="0">IF(N116="základná",J116,0)</f>
        <v>0</v>
      </c>
      <c r="BF116" s="134">
        <f t="shared" ref="BF116:BF121" si="1">IF(N116="znížená",J116,0)</f>
        <v>0</v>
      </c>
      <c r="BG116" s="134">
        <f t="shared" ref="BG116:BG121" si="2">IF(N116="zákl. prenesená",J116,0)</f>
        <v>0</v>
      </c>
      <c r="BH116" s="134">
        <f t="shared" ref="BH116:BH121" si="3">IF(N116="zníž. prenesená",J116,0)</f>
        <v>0</v>
      </c>
      <c r="BI116" s="134">
        <f t="shared" ref="BI116:BI121" si="4">IF(N116="nulová",J116,0)</f>
        <v>0</v>
      </c>
      <c r="BJ116" s="133" t="s">
        <v>88</v>
      </c>
      <c r="BK116" s="131"/>
      <c r="BL116" s="131"/>
      <c r="BM116" s="131"/>
    </row>
    <row r="117" spans="2:65" s="20" customFormat="1" ht="18" customHeight="1">
      <c r="B117" s="130"/>
      <c r="C117" s="131"/>
      <c r="D117" s="234" t="s">
        <v>157</v>
      </c>
      <c r="E117" s="234"/>
      <c r="F117" s="234"/>
      <c r="G117" s="131"/>
      <c r="H117" s="131"/>
      <c r="I117" s="131"/>
      <c r="J117" s="90">
        <v>0</v>
      </c>
      <c r="K117" s="131"/>
      <c r="L117" s="130"/>
      <c r="M117" s="131"/>
      <c r="N117" s="132" t="s">
        <v>41</v>
      </c>
      <c r="O117" s="131"/>
      <c r="P117" s="131"/>
      <c r="Q117" s="131"/>
      <c r="R117" s="131"/>
      <c r="S117" s="131"/>
      <c r="T117" s="131"/>
      <c r="U117" s="131"/>
      <c r="V117" s="131"/>
      <c r="W117" s="131"/>
      <c r="X117" s="131"/>
      <c r="Y117" s="131"/>
      <c r="Z117" s="131"/>
      <c r="AA117" s="131"/>
      <c r="AB117" s="131"/>
      <c r="AC117" s="131"/>
      <c r="AD117" s="131"/>
      <c r="AE117" s="131"/>
      <c r="AF117" s="131"/>
      <c r="AG117" s="131"/>
      <c r="AH117" s="131"/>
      <c r="AI117" s="131"/>
      <c r="AJ117" s="131"/>
      <c r="AK117" s="131"/>
      <c r="AL117" s="131"/>
      <c r="AM117" s="131"/>
      <c r="AN117" s="131"/>
      <c r="AO117" s="131"/>
      <c r="AP117" s="131"/>
      <c r="AQ117" s="131"/>
      <c r="AR117" s="131"/>
      <c r="AS117" s="131"/>
      <c r="AT117" s="131"/>
      <c r="AU117" s="131"/>
      <c r="AV117" s="131"/>
      <c r="AW117" s="131"/>
      <c r="AX117" s="131"/>
      <c r="AY117" s="133" t="s">
        <v>156</v>
      </c>
      <c r="AZ117" s="131"/>
      <c r="BA117" s="131"/>
      <c r="BB117" s="131"/>
      <c r="BC117" s="131"/>
      <c r="BD117" s="131"/>
      <c r="BE117" s="134">
        <f t="shared" si="0"/>
        <v>0</v>
      </c>
      <c r="BF117" s="134">
        <f t="shared" si="1"/>
        <v>0</v>
      </c>
      <c r="BG117" s="134">
        <f t="shared" si="2"/>
        <v>0</v>
      </c>
      <c r="BH117" s="134">
        <f t="shared" si="3"/>
        <v>0</v>
      </c>
      <c r="BI117" s="134">
        <f t="shared" si="4"/>
        <v>0</v>
      </c>
      <c r="BJ117" s="133" t="s">
        <v>88</v>
      </c>
      <c r="BK117" s="131"/>
      <c r="BL117" s="131"/>
      <c r="BM117" s="131"/>
    </row>
    <row r="118" spans="2:65" s="20" customFormat="1" ht="18" customHeight="1">
      <c r="B118" s="130"/>
      <c r="C118" s="131"/>
      <c r="D118" s="234" t="s">
        <v>158</v>
      </c>
      <c r="E118" s="234"/>
      <c r="F118" s="234"/>
      <c r="G118" s="131"/>
      <c r="H118" s="131"/>
      <c r="I118" s="131"/>
      <c r="J118" s="90">
        <v>0</v>
      </c>
      <c r="K118" s="131"/>
      <c r="L118" s="130"/>
      <c r="M118" s="131"/>
      <c r="N118" s="132" t="s">
        <v>41</v>
      </c>
      <c r="O118" s="131"/>
      <c r="P118" s="131"/>
      <c r="Q118" s="131"/>
      <c r="R118" s="131"/>
      <c r="S118" s="131"/>
      <c r="T118" s="131"/>
      <c r="U118" s="131"/>
      <c r="V118" s="131"/>
      <c r="W118" s="131"/>
      <c r="X118" s="131"/>
      <c r="Y118" s="131"/>
      <c r="Z118" s="131"/>
      <c r="AA118" s="131"/>
      <c r="AB118" s="131"/>
      <c r="AC118" s="131"/>
      <c r="AD118" s="131"/>
      <c r="AE118" s="131"/>
      <c r="AF118" s="131"/>
      <c r="AG118" s="131"/>
      <c r="AH118" s="131"/>
      <c r="AI118" s="131"/>
      <c r="AJ118" s="131"/>
      <c r="AK118" s="131"/>
      <c r="AL118" s="131"/>
      <c r="AM118" s="131"/>
      <c r="AN118" s="131"/>
      <c r="AO118" s="131"/>
      <c r="AP118" s="131"/>
      <c r="AQ118" s="131"/>
      <c r="AR118" s="131"/>
      <c r="AS118" s="131"/>
      <c r="AT118" s="131"/>
      <c r="AU118" s="131"/>
      <c r="AV118" s="131"/>
      <c r="AW118" s="131"/>
      <c r="AX118" s="131"/>
      <c r="AY118" s="133" t="s">
        <v>156</v>
      </c>
      <c r="AZ118" s="131"/>
      <c r="BA118" s="131"/>
      <c r="BB118" s="131"/>
      <c r="BC118" s="131"/>
      <c r="BD118" s="131"/>
      <c r="BE118" s="134">
        <f t="shared" si="0"/>
        <v>0</v>
      </c>
      <c r="BF118" s="134">
        <f t="shared" si="1"/>
        <v>0</v>
      </c>
      <c r="BG118" s="134">
        <f t="shared" si="2"/>
        <v>0</v>
      </c>
      <c r="BH118" s="134">
        <f t="shared" si="3"/>
        <v>0</v>
      </c>
      <c r="BI118" s="134">
        <f t="shared" si="4"/>
        <v>0</v>
      </c>
      <c r="BJ118" s="133" t="s">
        <v>88</v>
      </c>
      <c r="BK118" s="131"/>
      <c r="BL118" s="131"/>
      <c r="BM118" s="131"/>
    </row>
    <row r="119" spans="2:65" s="20" customFormat="1" ht="18" customHeight="1">
      <c r="B119" s="130"/>
      <c r="C119" s="131"/>
      <c r="D119" s="234" t="s">
        <v>159</v>
      </c>
      <c r="E119" s="234"/>
      <c r="F119" s="234"/>
      <c r="G119" s="131"/>
      <c r="H119" s="131"/>
      <c r="I119" s="131"/>
      <c r="J119" s="90">
        <v>0</v>
      </c>
      <c r="K119" s="131"/>
      <c r="L119" s="130"/>
      <c r="M119" s="131"/>
      <c r="N119" s="132" t="s">
        <v>41</v>
      </c>
      <c r="O119" s="131"/>
      <c r="P119" s="131"/>
      <c r="Q119" s="131"/>
      <c r="R119" s="131"/>
      <c r="S119" s="131"/>
      <c r="T119" s="131"/>
      <c r="U119" s="131"/>
      <c r="V119" s="131"/>
      <c r="W119" s="131"/>
      <c r="X119" s="131"/>
      <c r="Y119" s="131"/>
      <c r="Z119" s="131"/>
      <c r="AA119" s="131"/>
      <c r="AB119" s="131"/>
      <c r="AC119" s="131"/>
      <c r="AD119" s="131"/>
      <c r="AE119" s="131"/>
      <c r="AF119" s="131"/>
      <c r="AG119" s="131"/>
      <c r="AH119" s="131"/>
      <c r="AI119" s="131"/>
      <c r="AJ119" s="131"/>
      <c r="AK119" s="131"/>
      <c r="AL119" s="131"/>
      <c r="AM119" s="131"/>
      <c r="AN119" s="131"/>
      <c r="AO119" s="131"/>
      <c r="AP119" s="131"/>
      <c r="AQ119" s="131"/>
      <c r="AR119" s="131"/>
      <c r="AS119" s="131"/>
      <c r="AT119" s="131"/>
      <c r="AU119" s="131"/>
      <c r="AV119" s="131"/>
      <c r="AW119" s="131"/>
      <c r="AX119" s="131"/>
      <c r="AY119" s="133" t="s">
        <v>156</v>
      </c>
      <c r="AZ119" s="131"/>
      <c r="BA119" s="131"/>
      <c r="BB119" s="131"/>
      <c r="BC119" s="131"/>
      <c r="BD119" s="131"/>
      <c r="BE119" s="134">
        <f t="shared" si="0"/>
        <v>0</v>
      </c>
      <c r="BF119" s="134">
        <f t="shared" si="1"/>
        <v>0</v>
      </c>
      <c r="BG119" s="134">
        <f t="shared" si="2"/>
        <v>0</v>
      </c>
      <c r="BH119" s="134">
        <f t="shared" si="3"/>
        <v>0</v>
      </c>
      <c r="BI119" s="134">
        <f t="shared" si="4"/>
        <v>0</v>
      </c>
      <c r="BJ119" s="133" t="s">
        <v>88</v>
      </c>
      <c r="BK119" s="131"/>
      <c r="BL119" s="131"/>
      <c r="BM119" s="131"/>
    </row>
    <row r="120" spans="2:65" s="20" customFormat="1" ht="18" customHeight="1">
      <c r="B120" s="130"/>
      <c r="C120" s="131"/>
      <c r="D120" s="234" t="s">
        <v>160</v>
      </c>
      <c r="E120" s="234"/>
      <c r="F120" s="234"/>
      <c r="G120" s="131"/>
      <c r="H120" s="131"/>
      <c r="I120" s="131"/>
      <c r="J120" s="90">
        <v>0</v>
      </c>
      <c r="K120" s="131"/>
      <c r="L120" s="130"/>
      <c r="M120" s="131"/>
      <c r="N120" s="132" t="s">
        <v>41</v>
      </c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  <c r="Z120" s="131"/>
      <c r="AA120" s="131"/>
      <c r="AB120" s="131"/>
      <c r="AC120" s="131"/>
      <c r="AD120" s="131"/>
      <c r="AE120" s="131"/>
      <c r="AF120" s="131"/>
      <c r="AG120" s="131"/>
      <c r="AH120" s="131"/>
      <c r="AI120" s="131"/>
      <c r="AJ120" s="131"/>
      <c r="AK120" s="131"/>
      <c r="AL120" s="131"/>
      <c r="AM120" s="131"/>
      <c r="AN120" s="131"/>
      <c r="AO120" s="131"/>
      <c r="AP120" s="131"/>
      <c r="AQ120" s="131"/>
      <c r="AR120" s="131"/>
      <c r="AS120" s="131"/>
      <c r="AT120" s="131"/>
      <c r="AU120" s="131"/>
      <c r="AV120" s="131"/>
      <c r="AW120" s="131"/>
      <c r="AX120" s="131"/>
      <c r="AY120" s="133" t="s">
        <v>156</v>
      </c>
      <c r="AZ120" s="131"/>
      <c r="BA120" s="131"/>
      <c r="BB120" s="131"/>
      <c r="BC120" s="131"/>
      <c r="BD120" s="131"/>
      <c r="BE120" s="134">
        <f t="shared" si="0"/>
        <v>0</v>
      </c>
      <c r="BF120" s="134">
        <f t="shared" si="1"/>
        <v>0</v>
      </c>
      <c r="BG120" s="134">
        <f t="shared" si="2"/>
        <v>0</v>
      </c>
      <c r="BH120" s="134">
        <f t="shared" si="3"/>
        <v>0</v>
      </c>
      <c r="BI120" s="134">
        <f t="shared" si="4"/>
        <v>0</v>
      </c>
      <c r="BJ120" s="133" t="s">
        <v>88</v>
      </c>
      <c r="BK120" s="131"/>
      <c r="BL120" s="131"/>
      <c r="BM120" s="131"/>
    </row>
    <row r="121" spans="2:65" s="20" customFormat="1" ht="18" customHeight="1">
      <c r="B121" s="130"/>
      <c r="C121" s="131"/>
      <c r="D121" s="135" t="s">
        <v>161</v>
      </c>
      <c r="E121" s="131"/>
      <c r="F121" s="131"/>
      <c r="G121" s="131"/>
      <c r="H121" s="131"/>
      <c r="I121" s="131"/>
      <c r="J121" s="90">
        <f>ROUND(J32*T121,2)</f>
        <v>0</v>
      </c>
      <c r="K121" s="131"/>
      <c r="L121" s="130"/>
      <c r="M121" s="131"/>
      <c r="N121" s="132" t="s">
        <v>41</v>
      </c>
      <c r="O121" s="131"/>
      <c r="P121" s="131"/>
      <c r="Q121" s="131"/>
      <c r="R121" s="131"/>
      <c r="S121" s="131"/>
      <c r="T121" s="131"/>
      <c r="U121" s="131"/>
      <c r="V121" s="131"/>
      <c r="W121" s="131"/>
      <c r="X121" s="131"/>
      <c r="Y121" s="131"/>
      <c r="Z121" s="131"/>
      <c r="AA121" s="131"/>
      <c r="AB121" s="131"/>
      <c r="AC121" s="131"/>
      <c r="AD121" s="131"/>
      <c r="AE121" s="131"/>
      <c r="AF121" s="131"/>
      <c r="AG121" s="131"/>
      <c r="AH121" s="131"/>
      <c r="AI121" s="131"/>
      <c r="AJ121" s="131"/>
      <c r="AK121" s="131"/>
      <c r="AL121" s="131"/>
      <c r="AM121" s="131"/>
      <c r="AN121" s="131"/>
      <c r="AO121" s="131"/>
      <c r="AP121" s="131"/>
      <c r="AQ121" s="131"/>
      <c r="AR121" s="131"/>
      <c r="AS121" s="131"/>
      <c r="AT121" s="131"/>
      <c r="AU121" s="131"/>
      <c r="AV121" s="131"/>
      <c r="AW121" s="131"/>
      <c r="AX121" s="131"/>
      <c r="AY121" s="133" t="s">
        <v>162</v>
      </c>
      <c r="AZ121" s="131"/>
      <c r="BA121" s="131"/>
      <c r="BB121" s="131"/>
      <c r="BC121" s="131"/>
      <c r="BD121" s="131"/>
      <c r="BE121" s="134">
        <f t="shared" si="0"/>
        <v>0</v>
      </c>
      <c r="BF121" s="134">
        <f t="shared" si="1"/>
        <v>0</v>
      </c>
      <c r="BG121" s="134">
        <f t="shared" si="2"/>
        <v>0</v>
      </c>
      <c r="BH121" s="134">
        <f t="shared" si="3"/>
        <v>0</v>
      </c>
      <c r="BI121" s="134">
        <f t="shared" si="4"/>
        <v>0</v>
      </c>
      <c r="BJ121" s="133" t="s">
        <v>88</v>
      </c>
      <c r="BK121" s="131"/>
      <c r="BL121" s="131"/>
      <c r="BM121" s="131"/>
    </row>
    <row r="122" spans="2:65" s="20" customFormat="1">
      <c r="B122" s="21"/>
      <c r="L122" s="21"/>
    </row>
    <row r="123" spans="2:65" s="20" customFormat="1" ht="29.25" customHeight="1">
      <c r="B123" s="21"/>
      <c r="C123" s="96" t="s">
        <v>110</v>
      </c>
      <c r="D123" s="97"/>
      <c r="E123" s="97"/>
      <c r="F123" s="97"/>
      <c r="G123" s="97"/>
      <c r="H123" s="97"/>
      <c r="I123" s="97"/>
      <c r="J123" s="98">
        <f>ROUND(J98+J115,2)</f>
        <v>0</v>
      </c>
      <c r="K123" s="97"/>
      <c r="L123" s="21"/>
    </row>
    <row r="124" spans="2:65" s="20" customFormat="1" ht="6.9" customHeight="1"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21"/>
    </row>
    <row r="128" spans="2:65" s="20" customFormat="1" ht="6.9" customHeight="1"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21"/>
    </row>
    <row r="129" spans="2:63" s="20" customFormat="1" ht="24.9" customHeight="1">
      <c r="B129" s="21"/>
      <c r="C129" s="11" t="s">
        <v>163</v>
      </c>
      <c r="L129" s="21"/>
    </row>
    <row r="130" spans="2:63" s="20" customFormat="1" ht="6.9" customHeight="1">
      <c r="B130" s="21"/>
      <c r="L130" s="21"/>
    </row>
    <row r="131" spans="2:63" s="20" customFormat="1" ht="12" customHeight="1">
      <c r="B131" s="21"/>
      <c r="C131" s="16" t="s">
        <v>13</v>
      </c>
      <c r="L131" s="21"/>
    </row>
    <row r="132" spans="2:63" s="20" customFormat="1" ht="16.5" customHeight="1">
      <c r="B132" s="21"/>
      <c r="E132" s="268" t="str">
        <f>E7</f>
        <v>Rekonštrukcia kanálov autobusov hala č. 5, Jurajov Dvor</v>
      </c>
      <c r="F132" s="268"/>
      <c r="G132" s="268"/>
      <c r="H132" s="268"/>
      <c r="L132" s="21"/>
    </row>
    <row r="133" spans="2:63" ht="12" customHeight="1">
      <c r="B133" s="10"/>
      <c r="C133" s="16" t="s">
        <v>130</v>
      </c>
      <c r="L133" s="10"/>
    </row>
    <row r="134" spans="2:63" s="20" customFormat="1" ht="16.5" customHeight="1">
      <c r="B134" s="21"/>
      <c r="E134" s="268" t="s">
        <v>131</v>
      </c>
      <c r="F134" s="268"/>
      <c r="G134" s="268"/>
      <c r="H134" s="268"/>
      <c r="L134" s="21"/>
    </row>
    <row r="135" spans="2:63" s="20" customFormat="1" ht="12" customHeight="1">
      <c r="B135" s="21"/>
      <c r="C135" s="16" t="s">
        <v>132</v>
      </c>
      <c r="L135" s="21"/>
    </row>
    <row r="136" spans="2:63" s="20" customFormat="1" ht="30" customHeight="1">
      <c r="B136" s="21"/>
      <c r="E136" s="252" t="str">
        <f>E11</f>
        <v>01.1 - SO 01.1, SO 01.2, SO 01.3 - Asanácie + ASR + Statika</v>
      </c>
      <c r="F136" s="252"/>
      <c r="G136" s="252"/>
      <c r="H136" s="252"/>
      <c r="L136" s="21"/>
    </row>
    <row r="137" spans="2:63" s="20" customFormat="1" ht="6.9" customHeight="1">
      <c r="B137" s="21"/>
      <c r="L137" s="21"/>
    </row>
    <row r="138" spans="2:63" s="20" customFormat="1" ht="12" customHeight="1">
      <c r="B138" s="21"/>
      <c r="C138" s="16" t="s">
        <v>17</v>
      </c>
      <c r="F138" s="5" t="str">
        <f>F14</f>
        <v>Bratislava</v>
      </c>
      <c r="I138" s="16" t="s">
        <v>19</v>
      </c>
      <c r="J138" s="46" t="str">
        <f>IF(J14="","",J14)</f>
        <v>12. 8. 2025</v>
      </c>
      <c r="L138" s="21"/>
    </row>
    <row r="139" spans="2:63" s="20" customFormat="1" ht="6.9" customHeight="1">
      <c r="B139" s="21"/>
      <c r="L139" s="21"/>
    </row>
    <row r="140" spans="2:63" s="20" customFormat="1" ht="15.15" customHeight="1">
      <c r="B140" s="21"/>
      <c r="C140" s="16" t="s">
        <v>21</v>
      </c>
      <c r="F140" s="5" t="str">
        <f>E17</f>
        <v>DPB, a.s. Olejkárska 1, 814 52 Bratislava</v>
      </c>
      <c r="I140" s="16" t="s">
        <v>27</v>
      </c>
      <c r="J140" s="3" t="str">
        <f>E23</f>
        <v>CITYPROJEKT, s.r.o.</v>
      </c>
      <c r="L140" s="21"/>
    </row>
    <row r="141" spans="2:63" s="20" customFormat="1" ht="15.15" customHeight="1">
      <c r="B141" s="21"/>
      <c r="C141" s="16" t="s">
        <v>25</v>
      </c>
      <c r="F141" s="5" t="str">
        <f>IF(E20="","",E20)</f>
        <v>Vyplň údaj</v>
      </c>
      <c r="I141" s="16" t="s">
        <v>30</v>
      </c>
      <c r="J141" s="3" t="str">
        <f>E26</f>
        <v xml:space="preserve"> </v>
      </c>
      <c r="L141" s="21"/>
    </row>
    <row r="142" spans="2:63" s="20" customFormat="1" ht="10.35" customHeight="1">
      <c r="B142" s="21"/>
      <c r="L142" s="21"/>
    </row>
    <row r="143" spans="2:63" s="136" customFormat="1" ht="29.25" customHeight="1">
      <c r="B143" s="137"/>
      <c r="C143" s="138" t="s">
        <v>164</v>
      </c>
      <c r="D143" s="139" t="s">
        <v>60</v>
      </c>
      <c r="E143" s="139" t="s">
        <v>56</v>
      </c>
      <c r="F143" s="139" t="s">
        <v>57</v>
      </c>
      <c r="G143" s="139" t="s">
        <v>165</v>
      </c>
      <c r="H143" s="139" t="s">
        <v>166</v>
      </c>
      <c r="I143" s="139" t="s">
        <v>167</v>
      </c>
      <c r="J143" s="140" t="s">
        <v>137</v>
      </c>
      <c r="K143" s="141" t="s">
        <v>168</v>
      </c>
      <c r="L143" s="137"/>
      <c r="M143" s="52"/>
      <c r="N143" s="53" t="s">
        <v>39</v>
      </c>
      <c r="O143" s="53" t="s">
        <v>169</v>
      </c>
      <c r="P143" s="53" t="s">
        <v>170</v>
      </c>
      <c r="Q143" s="53" t="s">
        <v>171</v>
      </c>
      <c r="R143" s="53" t="s">
        <v>172</v>
      </c>
      <c r="S143" s="53" t="s">
        <v>173</v>
      </c>
      <c r="T143" s="54" t="s">
        <v>174</v>
      </c>
    </row>
    <row r="144" spans="2:63" s="20" customFormat="1" ht="22.8" customHeight="1">
      <c r="B144" s="21"/>
      <c r="C144" s="58" t="s">
        <v>134</v>
      </c>
      <c r="J144" s="142">
        <f>BK144</f>
        <v>0</v>
      </c>
      <c r="L144" s="21"/>
      <c r="M144" s="55"/>
      <c r="N144" s="47"/>
      <c r="O144" s="47"/>
      <c r="P144" s="143">
        <f>P145+P387+P425</f>
        <v>0</v>
      </c>
      <c r="Q144" s="47"/>
      <c r="R144" s="143">
        <f>R145+R387+R425</f>
        <v>169.527150979</v>
      </c>
      <c r="S144" s="47"/>
      <c r="T144" s="144">
        <f>T145+T387+T425</f>
        <v>63.5655</v>
      </c>
      <c r="AT144" s="7" t="s">
        <v>74</v>
      </c>
      <c r="AU144" s="7" t="s">
        <v>139</v>
      </c>
      <c r="BK144" s="145">
        <f>BK145+BK387+BK425</f>
        <v>0</v>
      </c>
    </row>
    <row r="145" spans="2:65" s="146" customFormat="1" ht="25.95" customHeight="1">
      <c r="B145" s="147"/>
      <c r="D145" s="148" t="s">
        <v>74</v>
      </c>
      <c r="E145" s="149" t="s">
        <v>175</v>
      </c>
      <c r="F145" s="149" t="s">
        <v>176</v>
      </c>
      <c r="I145" s="150"/>
      <c r="J145" s="151">
        <f>BK145</f>
        <v>0</v>
      </c>
      <c r="L145" s="147"/>
      <c r="M145" s="152"/>
      <c r="P145" s="153">
        <f>P146+P159+P195+P271+P287+P293+P385</f>
        <v>0</v>
      </c>
      <c r="R145" s="153">
        <f>R146+R159+R195+R271+R287+R293+R385</f>
        <v>164.51891494899999</v>
      </c>
      <c r="T145" s="154">
        <f>T146+T159+T195+T271+T287+T293+T385</f>
        <v>63.451500000000003</v>
      </c>
      <c r="AR145" s="148" t="s">
        <v>82</v>
      </c>
      <c r="AT145" s="155" t="s">
        <v>74</v>
      </c>
      <c r="AU145" s="155" t="s">
        <v>75</v>
      </c>
      <c r="AY145" s="148" t="s">
        <v>177</v>
      </c>
      <c r="BK145" s="156">
        <f>BK146+BK159+BK195+BK271+BK287+BK293+BK385</f>
        <v>0</v>
      </c>
    </row>
    <row r="146" spans="2:65" s="146" customFormat="1" ht="22.8" customHeight="1">
      <c r="B146" s="147"/>
      <c r="D146" s="148" t="s">
        <v>74</v>
      </c>
      <c r="E146" s="157" t="s">
        <v>82</v>
      </c>
      <c r="F146" s="157" t="s">
        <v>178</v>
      </c>
      <c r="I146" s="150"/>
      <c r="J146" s="158">
        <f>BK146</f>
        <v>0</v>
      </c>
      <c r="L146" s="147"/>
      <c r="M146" s="152"/>
      <c r="P146" s="153">
        <f>SUM(P147:P158)</f>
        <v>0</v>
      </c>
      <c r="R146" s="153">
        <f>SUM(R147:R158)</f>
        <v>0</v>
      </c>
      <c r="T146" s="154">
        <f>SUM(T147:T158)</f>
        <v>0</v>
      </c>
      <c r="AR146" s="148" t="s">
        <v>82</v>
      </c>
      <c r="AT146" s="155" t="s">
        <v>74</v>
      </c>
      <c r="AU146" s="155" t="s">
        <v>82</v>
      </c>
      <c r="AY146" s="148" t="s">
        <v>177</v>
      </c>
      <c r="BK146" s="156">
        <f>SUM(BK147:BK158)</f>
        <v>0</v>
      </c>
    </row>
    <row r="147" spans="2:65" s="20" customFormat="1" ht="24.15" customHeight="1">
      <c r="B147" s="130"/>
      <c r="C147" s="159" t="s">
        <v>82</v>
      </c>
      <c r="D147" s="159" t="s">
        <v>179</v>
      </c>
      <c r="E147" s="160" t="s">
        <v>180</v>
      </c>
      <c r="F147" s="161" t="s">
        <v>119</v>
      </c>
      <c r="G147" s="162" t="s">
        <v>181</v>
      </c>
      <c r="H147" s="163">
        <v>28.93</v>
      </c>
      <c r="I147" s="164"/>
      <c r="J147" s="165">
        <f>ROUND(I147*H147,2)</f>
        <v>0</v>
      </c>
      <c r="K147" s="166"/>
      <c r="L147" s="21"/>
      <c r="M147" s="167"/>
      <c r="N147" s="129" t="s">
        <v>41</v>
      </c>
      <c r="P147" s="168">
        <f>O147*H147</f>
        <v>0</v>
      </c>
      <c r="Q147" s="168">
        <v>0</v>
      </c>
      <c r="R147" s="168">
        <f>Q147*H147</f>
        <v>0</v>
      </c>
      <c r="S147" s="168">
        <v>0</v>
      </c>
      <c r="T147" s="169">
        <f>S147*H147</f>
        <v>0</v>
      </c>
      <c r="AR147" s="170" t="s">
        <v>182</v>
      </c>
      <c r="AT147" s="170" t="s">
        <v>179</v>
      </c>
      <c r="AU147" s="170" t="s">
        <v>88</v>
      </c>
      <c r="AY147" s="7" t="s">
        <v>177</v>
      </c>
      <c r="BE147" s="93">
        <f>IF(N147="základná",J147,0)</f>
        <v>0</v>
      </c>
      <c r="BF147" s="93">
        <f>IF(N147="znížená",J147,0)</f>
        <v>0</v>
      </c>
      <c r="BG147" s="93">
        <f>IF(N147="zákl. prenesená",J147,0)</f>
        <v>0</v>
      </c>
      <c r="BH147" s="93">
        <f>IF(N147="zníž. prenesená",J147,0)</f>
        <v>0</v>
      </c>
      <c r="BI147" s="93">
        <f>IF(N147="nulová",J147,0)</f>
        <v>0</v>
      </c>
      <c r="BJ147" s="7" t="s">
        <v>88</v>
      </c>
      <c r="BK147" s="93">
        <f>ROUND(I147*H147,2)</f>
        <v>0</v>
      </c>
      <c r="BL147" s="7" t="s">
        <v>182</v>
      </c>
      <c r="BM147" s="170" t="s">
        <v>183</v>
      </c>
    </row>
    <row r="148" spans="2:65" s="171" customFormat="1">
      <c r="B148" s="172"/>
      <c r="D148" s="173" t="s">
        <v>184</v>
      </c>
      <c r="E148" s="174"/>
      <c r="F148" s="175" t="s">
        <v>185</v>
      </c>
      <c r="H148" s="174"/>
      <c r="I148" s="176"/>
      <c r="L148" s="172"/>
      <c r="M148" s="177"/>
      <c r="T148" s="178"/>
      <c r="AT148" s="174" t="s">
        <v>184</v>
      </c>
      <c r="AU148" s="174" t="s">
        <v>88</v>
      </c>
      <c r="AV148" s="171" t="s">
        <v>82</v>
      </c>
      <c r="AW148" s="171" t="s">
        <v>29</v>
      </c>
      <c r="AX148" s="171" t="s">
        <v>75</v>
      </c>
      <c r="AY148" s="174" t="s">
        <v>177</v>
      </c>
    </row>
    <row r="149" spans="2:65" s="179" customFormat="1">
      <c r="B149" s="180"/>
      <c r="D149" s="173" t="s">
        <v>184</v>
      </c>
      <c r="E149" s="181"/>
      <c r="F149" s="182" t="s">
        <v>186</v>
      </c>
      <c r="H149" s="183">
        <v>12.935</v>
      </c>
      <c r="I149" s="184"/>
      <c r="L149" s="180"/>
      <c r="M149" s="185"/>
      <c r="T149" s="186"/>
      <c r="AT149" s="181" t="s">
        <v>184</v>
      </c>
      <c r="AU149" s="181" t="s">
        <v>88</v>
      </c>
      <c r="AV149" s="179" t="s">
        <v>88</v>
      </c>
      <c r="AW149" s="179" t="s">
        <v>29</v>
      </c>
      <c r="AX149" s="179" t="s">
        <v>75</v>
      </c>
      <c r="AY149" s="181" t="s">
        <v>177</v>
      </c>
    </row>
    <row r="150" spans="2:65" s="179" customFormat="1">
      <c r="B150" s="180"/>
      <c r="D150" s="173" t="s">
        <v>184</v>
      </c>
      <c r="E150" s="181"/>
      <c r="F150" s="182" t="s">
        <v>187</v>
      </c>
      <c r="H150" s="183">
        <v>1.5609999999999999</v>
      </c>
      <c r="I150" s="184"/>
      <c r="L150" s="180"/>
      <c r="M150" s="185"/>
      <c r="T150" s="186"/>
      <c r="AT150" s="181" t="s">
        <v>184</v>
      </c>
      <c r="AU150" s="181" t="s">
        <v>88</v>
      </c>
      <c r="AV150" s="179" t="s">
        <v>88</v>
      </c>
      <c r="AW150" s="179" t="s">
        <v>29</v>
      </c>
      <c r="AX150" s="179" t="s">
        <v>75</v>
      </c>
      <c r="AY150" s="181" t="s">
        <v>177</v>
      </c>
    </row>
    <row r="151" spans="2:65" s="179" customFormat="1">
      <c r="B151" s="180"/>
      <c r="D151" s="173" t="s">
        <v>184</v>
      </c>
      <c r="E151" s="181"/>
      <c r="F151" s="182" t="s">
        <v>188</v>
      </c>
      <c r="H151" s="183">
        <v>14.433999999999999</v>
      </c>
      <c r="I151" s="184"/>
      <c r="L151" s="180"/>
      <c r="M151" s="185"/>
      <c r="T151" s="186"/>
      <c r="AT151" s="181" t="s">
        <v>184</v>
      </c>
      <c r="AU151" s="181" t="s">
        <v>88</v>
      </c>
      <c r="AV151" s="179" t="s">
        <v>88</v>
      </c>
      <c r="AW151" s="179" t="s">
        <v>29</v>
      </c>
      <c r="AX151" s="179" t="s">
        <v>75</v>
      </c>
      <c r="AY151" s="181" t="s">
        <v>177</v>
      </c>
    </row>
    <row r="152" spans="2:65" s="187" customFormat="1">
      <c r="B152" s="188"/>
      <c r="D152" s="173" t="s">
        <v>184</v>
      </c>
      <c r="E152" s="189" t="s">
        <v>118</v>
      </c>
      <c r="F152" s="190" t="s">
        <v>189</v>
      </c>
      <c r="H152" s="191">
        <v>28.93</v>
      </c>
      <c r="I152" s="192"/>
      <c r="L152" s="188"/>
      <c r="M152" s="193"/>
      <c r="T152" s="194"/>
      <c r="AT152" s="189" t="s">
        <v>184</v>
      </c>
      <c r="AU152" s="189" t="s">
        <v>88</v>
      </c>
      <c r="AV152" s="187" t="s">
        <v>182</v>
      </c>
      <c r="AW152" s="187" t="s">
        <v>29</v>
      </c>
      <c r="AX152" s="187" t="s">
        <v>82</v>
      </c>
      <c r="AY152" s="189" t="s">
        <v>177</v>
      </c>
    </row>
    <row r="153" spans="2:65" s="20" customFormat="1" ht="33" customHeight="1">
      <c r="B153" s="130"/>
      <c r="C153" s="159" t="s">
        <v>88</v>
      </c>
      <c r="D153" s="159" t="s">
        <v>179</v>
      </c>
      <c r="E153" s="160" t="s">
        <v>190</v>
      </c>
      <c r="F153" s="161" t="s">
        <v>191</v>
      </c>
      <c r="G153" s="162" t="s">
        <v>181</v>
      </c>
      <c r="H153" s="163">
        <v>28.93</v>
      </c>
      <c r="I153" s="164"/>
      <c r="J153" s="165">
        <f>ROUND(I153*H153,2)</f>
        <v>0</v>
      </c>
      <c r="K153" s="166"/>
      <c r="L153" s="21"/>
      <c r="M153" s="167"/>
      <c r="N153" s="129" t="s">
        <v>41</v>
      </c>
      <c r="P153" s="168">
        <f>O153*H153</f>
        <v>0</v>
      </c>
      <c r="Q153" s="168">
        <v>0</v>
      </c>
      <c r="R153" s="168">
        <f>Q153*H153</f>
        <v>0</v>
      </c>
      <c r="S153" s="168">
        <v>0</v>
      </c>
      <c r="T153" s="169">
        <f>S153*H153</f>
        <v>0</v>
      </c>
      <c r="AR153" s="170" t="s">
        <v>182</v>
      </c>
      <c r="AT153" s="170" t="s">
        <v>179</v>
      </c>
      <c r="AU153" s="170" t="s">
        <v>88</v>
      </c>
      <c r="AY153" s="7" t="s">
        <v>177</v>
      </c>
      <c r="BE153" s="93">
        <f>IF(N153="základná",J153,0)</f>
        <v>0</v>
      </c>
      <c r="BF153" s="93">
        <f>IF(N153="znížená",J153,0)</f>
        <v>0</v>
      </c>
      <c r="BG153" s="93">
        <f>IF(N153="zákl. prenesená",J153,0)</f>
        <v>0</v>
      </c>
      <c r="BH153" s="93">
        <f>IF(N153="zníž. prenesená",J153,0)</f>
        <v>0</v>
      </c>
      <c r="BI153" s="93">
        <f>IF(N153="nulová",J153,0)</f>
        <v>0</v>
      </c>
      <c r="BJ153" s="7" t="s">
        <v>88</v>
      </c>
      <c r="BK153" s="93">
        <f>ROUND(I153*H153,2)</f>
        <v>0</v>
      </c>
      <c r="BL153" s="7" t="s">
        <v>182</v>
      </c>
      <c r="BM153" s="170" t="s">
        <v>192</v>
      </c>
    </row>
    <row r="154" spans="2:65" s="179" customFormat="1">
      <c r="B154" s="180"/>
      <c r="D154" s="173" t="s">
        <v>184</v>
      </c>
      <c r="E154" s="181"/>
      <c r="F154" s="182" t="s">
        <v>118</v>
      </c>
      <c r="H154" s="183">
        <v>28.93</v>
      </c>
      <c r="I154" s="184"/>
      <c r="L154" s="180"/>
      <c r="M154" s="185"/>
      <c r="T154" s="186"/>
      <c r="AT154" s="181" t="s">
        <v>184</v>
      </c>
      <c r="AU154" s="181" t="s">
        <v>88</v>
      </c>
      <c r="AV154" s="179" t="s">
        <v>88</v>
      </c>
      <c r="AW154" s="179" t="s">
        <v>29</v>
      </c>
      <c r="AX154" s="179" t="s">
        <v>82</v>
      </c>
      <c r="AY154" s="181" t="s">
        <v>177</v>
      </c>
    </row>
    <row r="155" spans="2:65" s="20" customFormat="1" ht="44.25" customHeight="1">
      <c r="B155" s="130"/>
      <c r="C155" s="159" t="s">
        <v>193</v>
      </c>
      <c r="D155" s="159" t="s">
        <v>179</v>
      </c>
      <c r="E155" s="160" t="s">
        <v>194</v>
      </c>
      <c r="F155" s="161" t="s">
        <v>195</v>
      </c>
      <c r="G155" s="162" t="s">
        <v>181</v>
      </c>
      <c r="H155" s="163">
        <v>491.81</v>
      </c>
      <c r="I155" s="164"/>
      <c r="J155" s="165">
        <f>ROUND(I155*H155,2)</f>
        <v>0</v>
      </c>
      <c r="K155" s="166"/>
      <c r="L155" s="21"/>
      <c r="M155" s="167"/>
      <c r="N155" s="129" t="s">
        <v>41</v>
      </c>
      <c r="P155" s="168">
        <f>O155*H155</f>
        <v>0</v>
      </c>
      <c r="Q155" s="168">
        <v>0</v>
      </c>
      <c r="R155" s="168">
        <f>Q155*H155</f>
        <v>0</v>
      </c>
      <c r="S155" s="168">
        <v>0</v>
      </c>
      <c r="T155" s="169">
        <f>S155*H155</f>
        <v>0</v>
      </c>
      <c r="AR155" s="170" t="s">
        <v>182</v>
      </c>
      <c r="AT155" s="170" t="s">
        <v>179</v>
      </c>
      <c r="AU155" s="170" t="s">
        <v>88</v>
      </c>
      <c r="AY155" s="7" t="s">
        <v>177</v>
      </c>
      <c r="BE155" s="93">
        <f>IF(N155="základná",J155,0)</f>
        <v>0</v>
      </c>
      <c r="BF155" s="93">
        <f>IF(N155="znížená",J155,0)</f>
        <v>0</v>
      </c>
      <c r="BG155" s="93">
        <f>IF(N155="zákl. prenesená",J155,0)</f>
        <v>0</v>
      </c>
      <c r="BH155" s="93">
        <f>IF(N155="zníž. prenesená",J155,0)</f>
        <v>0</v>
      </c>
      <c r="BI155" s="93">
        <f>IF(N155="nulová",J155,0)</f>
        <v>0</v>
      </c>
      <c r="BJ155" s="7" t="s">
        <v>88</v>
      </c>
      <c r="BK155" s="93">
        <f>ROUND(I155*H155,2)</f>
        <v>0</v>
      </c>
      <c r="BL155" s="7" t="s">
        <v>182</v>
      </c>
      <c r="BM155" s="170" t="s">
        <v>196</v>
      </c>
    </row>
    <row r="156" spans="2:65" s="179" customFormat="1">
      <c r="B156" s="180"/>
      <c r="D156" s="173" t="s">
        <v>184</v>
      </c>
      <c r="E156" s="181"/>
      <c r="F156" s="182" t="s">
        <v>197</v>
      </c>
      <c r="H156" s="183">
        <v>491.81</v>
      </c>
      <c r="I156" s="184"/>
      <c r="L156" s="180"/>
      <c r="M156" s="185"/>
      <c r="T156" s="186"/>
      <c r="AT156" s="181" t="s">
        <v>184</v>
      </c>
      <c r="AU156" s="181" t="s">
        <v>88</v>
      </c>
      <c r="AV156" s="179" t="s">
        <v>88</v>
      </c>
      <c r="AW156" s="179" t="s">
        <v>29</v>
      </c>
      <c r="AX156" s="179" t="s">
        <v>82</v>
      </c>
      <c r="AY156" s="181" t="s">
        <v>177</v>
      </c>
    </row>
    <row r="157" spans="2:65" s="20" customFormat="1" ht="24.15" customHeight="1">
      <c r="B157" s="130"/>
      <c r="C157" s="159" t="s">
        <v>182</v>
      </c>
      <c r="D157" s="159" t="s">
        <v>179</v>
      </c>
      <c r="E157" s="160" t="s">
        <v>198</v>
      </c>
      <c r="F157" s="161" t="s">
        <v>199</v>
      </c>
      <c r="G157" s="162" t="s">
        <v>200</v>
      </c>
      <c r="H157" s="163">
        <v>54.966999999999999</v>
      </c>
      <c r="I157" s="164"/>
      <c r="J157" s="165">
        <f>ROUND(I157*H157,2)</f>
        <v>0</v>
      </c>
      <c r="K157" s="166"/>
      <c r="L157" s="21"/>
      <c r="M157" s="167"/>
      <c r="N157" s="129" t="s">
        <v>41</v>
      </c>
      <c r="P157" s="168">
        <f>O157*H157</f>
        <v>0</v>
      </c>
      <c r="Q157" s="168">
        <v>0</v>
      </c>
      <c r="R157" s="168">
        <f>Q157*H157</f>
        <v>0</v>
      </c>
      <c r="S157" s="168">
        <v>0</v>
      </c>
      <c r="T157" s="169">
        <f>S157*H157</f>
        <v>0</v>
      </c>
      <c r="AR157" s="170" t="s">
        <v>182</v>
      </c>
      <c r="AT157" s="170" t="s">
        <v>179</v>
      </c>
      <c r="AU157" s="170" t="s">
        <v>88</v>
      </c>
      <c r="AY157" s="7" t="s">
        <v>177</v>
      </c>
      <c r="BE157" s="93">
        <f>IF(N157="základná",J157,0)</f>
        <v>0</v>
      </c>
      <c r="BF157" s="93">
        <f>IF(N157="znížená",J157,0)</f>
        <v>0</v>
      </c>
      <c r="BG157" s="93">
        <f>IF(N157="zákl. prenesená",J157,0)</f>
        <v>0</v>
      </c>
      <c r="BH157" s="93">
        <f>IF(N157="zníž. prenesená",J157,0)</f>
        <v>0</v>
      </c>
      <c r="BI157" s="93">
        <f>IF(N157="nulová",J157,0)</f>
        <v>0</v>
      </c>
      <c r="BJ157" s="7" t="s">
        <v>88</v>
      </c>
      <c r="BK157" s="93">
        <f>ROUND(I157*H157,2)</f>
        <v>0</v>
      </c>
      <c r="BL157" s="7" t="s">
        <v>182</v>
      </c>
      <c r="BM157" s="170" t="s">
        <v>201</v>
      </c>
    </row>
    <row r="158" spans="2:65" s="179" customFormat="1">
      <c r="B158" s="180"/>
      <c r="D158" s="173" t="s">
        <v>184</v>
      </c>
      <c r="E158" s="181"/>
      <c r="F158" s="182" t="s">
        <v>202</v>
      </c>
      <c r="H158" s="183">
        <v>54.966999999999999</v>
      </c>
      <c r="I158" s="184"/>
      <c r="L158" s="180"/>
      <c r="M158" s="185"/>
      <c r="T158" s="186"/>
      <c r="AT158" s="181" t="s">
        <v>184</v>
      </c>
      <c r="AU158" s="181" t="s">
        <v>88</v>
      </c>
      <c r="AV158" s="179" t="s">
        <v>88</v>
      </c>
      <c r="AW158" s="179" t="s">
        <v>29</v>
      </c>
      <c r="AX158" s="179" t="s">
        <v>82</v>
      </c>
      <c r="AY158" s="181" t="s">
        <v>177</v>
      </c>
    </row>
    <row r="159" spans="2:65" s="146" customFormat="1" ht="22.8" customHeight="1">
      <c r="B159" s="147"/>
      <c r="D159" s="148" t="s">
        <v>74</v>
      </c>
      <c r="E159" s="157" t="s">
        <v>88</v>
      </c>
      <c r="F159" s="157" t="s">
        <v>203</v>
      </c>
      <c r="I159" s="150"/>
      <c r="J159" s="158">
        <f>BK159</f>
        <v>0</v>
      </c>
      <c r="L159" s="147"/>
      <c r="M159" s="152"/>
      <c r="P159" s="153">
        <f>SUM(P160:P194)</f>
        <v>0</v>
      </c>
      <c r="R159" s="153">
        <f>SUM(R160:R194)</f>
        <v>129.23835764999998</v>
      </c>
      <c r="T159" s="154">
        <f>SUM(T160:T194)</f>
        <v>0</v>
      </c>
      <c r="AR159" s="148" t="s">
        <v>82</v>
      </c>
      <c r="AT159" s="155" t="s">
        <v>74</v>
      </c>
      <c r="AU159" s="155" t="s">
        <v>82</v>
      </c>
      <c r="AY159" s="148" t="s">
        <v>177</v>
      </c>
      <c r="BK159" s="156">
        <f>SUM(BK160:BK194)</f>
        <v>0</v>
      </c>
    </row>
    <row r="160" spans="2:65" s="20" customFormat="1" ht="24.15" customHeight="1">
      <c r="B160" s="130"/>
      <c r="C160" s="159" t="s">
        <v>204</v>
      </c>
      <c r="D160" s="159" t="s">
        <v>179</v>
      </c>
      <c r="E160" s="160" t="s">
        <v>205</v>
      </c>
      <c r="F160" s="161" t="s">
        <v>206</v>
      </c>
      <c r="G160" s="162" t="s">
        <v>181</v>
      </c>
      <c r="H160" s="163">
        <v>38.552999999999997</v>
      </c>
      <c r="I160" s="164"/>
      <c r="J160" s="165">
        <f>ROUND(I160*H160,2)</f>
        <v>0</v>
      </c>
      <c r="K160" s="166"/>
      <c r="L160" s="21"/>
      <c r="M160" s="167"/>
      <c r="N160" s="129" t="s">
        <v>41</v>
      </c>
      <c r="P160" s="168">
        <f>O160*H160</f>
        <v>0</v>
      </c>
      <c r="Q160" s="168">
        <v>2.23752</v>
      </c>
      <c r="R160" s="168">
        <f>Q160*H160</f>
        <v>86.263108559999992</v>
      </c>
      <c r="S160" s="168">
        <v>0</v>
      </c>
      <c r="T160" s="169">
        <f>S160*H160</f>
        <v>0</v>
      </c>
      <c r="AR160" s="170" t="s">
        <v>182</v>
      </c>
      <c r="AT160" s="170" t="s">
        <v>179</v>
      </c>
      <c r="AU160" s="170" t="s">
        <v>88</v>
      </c>
      <c r="AY160" s="7" t="s">
        <v>177</v>
      </c>
      <c r="BE160" s="93">
        <f>IF(N160="základná",J160,0)</f>
        <v>0</v>
      </c>
      <c r="BF160" s="93">
        <f>IF(N160="znížená",J160,0)</f>
        <v>0</v>
      </c>
      <c r="BG160" s="93">
        <f>IF(N160="zákl. prenesená",J160,0)</f>
        <v>0</v>
      </c>
      <c r="BH160" s="93">
        <f>IF(N160="zníž. prenesená",J160,0)</f>
        <v>0</v>
      </c>
      <c r="BI160" s="93">
        <f>IF(N160="nulová",J160,0)</f>
        <v>0</v>
      </c>
      <c r="BJ160" s="7" t="s">
        <v>88</v>
      </c>
      <c r="BK160" s="93">
        <f>ROUND(I160*H160,2)</f>
        <v>0</v>
      </c>
      <c r="BL160" s="7" t="s">
        <v>182</v>
      </c>
      <c r="BM160" s="170" t="s">
        <v>207</v>
      </c>
    </row>
    <row r="161" spans="2:65" s="171" customFormat="1">
      <c r="B161" s="172"/>
      <c r="D161" s="173" t="s">
        <v>184</v>
      </c>
      <c r="E161" s="174"/>
      <c r="F161" s="175" t="s">
        <v>185</v>
      </c>
      <c r="H161" s="174"/>
      <c r="I161" s="176"/>
      <c r="L161" s="172"/>
      <c r="M161" s="177"/>
      <c r="T161" s="178"/>
      <c r="AT161" s="174" t="s">
        <v>184</v>
      </c>
      <c r="AU161" s="174" t="s">
        <v>88</v>
      </c>
      <c r="AV161" s="171" t="s">
        <v>82</v>
      </c>
      <c r="AW161" s="171" t="s">
        <v>29</v>
      </c>
      <c r="AX161" s="171" t="s">
        <v>75</v>
      </c>
      <c r="AY161" s="174" t="s">
        <v>177</v>
      </c>
    </row>
    <row r="162" spans="2:65" s="179" customFormat="1">
      <c r="B162" s="180"/>
      <c r="D162" s="173" t="s">
        <v>184</v>
      </c>
      <c r="E162" s="181"/>
      <c r="F162" s="182" t="s">
        <v>208</v>
      </c>
      <c r="H162" s="183">
        <v>16.338999999999999</v>
      </c>
      <c r="I162" s="184"/>
      <c r="L162" s="180"/>
      <c r="M162" s="185"/>
      <c r="T162" s="186"/>
      <c r="AT162" s="181" t="s">
        <v>184</v>
      </c>
      <c r="AU162" s="181" t="s">
        <v>88</v>
      </c>
      <c r="AV162" s="179" t="s">
        <v>88</v>
      </c>
      <c r="AW162" s="179" t="s">
        <v>29</v>
      </c>
      <c r="AX162" s="179" t="s">
        <v>75</v>
      </c>
      <c r="AY162" s="181" t="s">
        <v>177</v>
      </c>
    </row>
    <row r="163" spans="2:65" s="179" customFormat="1">
      <c r="B163" s="180"/>
      <c r="D163" s="173" t="s">
        <v>184</v>
      </c>
      <c r="E163" s="181"/>
      <c r="F163" s="182" t="s">
        <v>209</v>
      </c>
      <c r="H163" s="183">
        <v>2.677</v>
      </c>
      <c r="I163" s="184"/>
      <c r="L163" s="180"/>
      <c r="M163" s="185"/>
      <c r="T163" s="186"/>
      <c r="AT163" s="181" t="s">
        <v>184</v>
      </c>
      <c r="AU163" s="181" t="s">
        <v>88</v>
      </c>
      <c r="AV163" s="179" t="s">
        <v>88</v>
      </c>
      <c r="AW163" s="179" t="s">
        <v>29</v>
      </c>
      <c r="AX163" s="179" t="s">
        <v>75</v>
      </c>
      <c r="AY163" s="181" t="s">
        <v>177</v>
      </c>
    </row>
    <row r="164" spans="2:65" s="179" customFormat="1">
      <c r="B164" s="180"/>
      <c r="D164" s="173" t="s">
        <v>184</v>
      </c>
      <c r="E164" s="181"/>
      <c r="F164" s="182" t="s">
        <v>210</v>
      </c>
      <c r="H164" s="183">
        <v>18.233000000000001</v>
      </c>
      <c r="I164" s="184"/>
      <c r="L164" s="180"/>
      <c r="M164" s="185"/>
      <c r="T164" s="186"/>
      <c r="AT164" s="181" t="s">
        <v>184</v>
      </c>
      <c r="AU164" s="181" t="s">
        <v>88</v>
      </c>
      <c r="AV164" s="179" t="s">
        <v>88</v>
      </c>
      <c r="AW164" s="179" t="s">
        <v>29</v>
      </c>
      <c r="AX164" s="179" t="s">
        <v>75</v>
      </c>
      <c r="AY164" s="181" t="s">
        <v>177</v>
      </c>
    </row>
    <row r="165" spans="2:65" s="187" customFormat="1">
      <c r="B165" s="188"/>
      <c r="D165" s="173" t="s">
        <v>184</v>
      </c>
      <c r="E165" s="189"/>
      <c r="F165" s="190" t="s">
        <v>189</v>
      </c>
      <c r="H165" s="191">
        <v>37.249000000000002</v>
      </c>
      <c r="I165" s="192"/>
      <c r="L165" s="188"/>
      <c r="M165" s="193"/>
      <c r="T165" s="194"/>
      <c r="AT165" s="189" t="s">
        <v>184</v>
      </c>
      <c r="AU165" s="189" t="s">
        <v>88</v>
      </c>
      <c r="AV165" s="187" t="s">
        <v>182</v>
      </c>
      <c r="AW165" s="187" t="s">
        <v>29</v>
      </c>
      <c r="AX165" s="187" t="s">
        <v>75</v>
      </c>
      <c r="AY165" s="189" t="s">
        <v>177</v>
      </c>
    </row>
    <row r="166" spans="2:65" s="179" customFormat="1">
      <c r="B166" s="180"/>
      <c r="D166" s="173" t="s">
        <v>184</v>
      </c>
      <c r="E166" s="181"/>
      <c r="F166" s="182" t="s">
        <v>211</v>
      </c>
      <c r="H166" s="183">
        <v>38.552999999999997</v>
      </c>
      <c r="I166" s="184"/>
      <c r="L166" s="180"/>
      <c r="M166" s="185"/>
      <c r="T166" s="186"/>
      <c r="AT166" s="181" t="s">
        <v>184</v>
      </c>
      <c r="AU166" s="181" t="s">
        <v>88</v>
      </c>
      <c r="AV166" s="179" t="s">
        <v>88</v>
      </c>
      <c r="AW166" s="179" t="s">
        <v>29</v>
      </c>
      <c r="AX166" s="179" t="s">
        <v>82</v>
      </c>
      <c r="AY166" s="181" t="s">
        <v>177</v>
      </c>
    </row>
    <row r="167" spans="2:65" s="20" customFormat="1" ht="24.15" customHeight="1">
      <c r="B167" s="130"/>
      <c r="C167" s="159" t="s">
        <v>212</v>
      </c>
      <c r="D167" s="159" t="s">
        <v>179</v>
      </c>
      <c r="E167" s="160" t="s">
        <v>213</v>
      </c>
      <c r="F167" s="161" t="s">
        <v>214</v>
      </c>
      <c r="G167" s="162" t="s">
        <v>181</v>
      </c>
      <c r="H167" s="163">
        <v>19.587</v>
      </c>
      <c r="I167" s="164"/>
      <c r="J167" s="165">
        <f>ROUND(I167*H167,2)</f>
        <v>0</v>
      </c>
      <c r="K167" s="166"/>
      <c r="L167" s="21"/>
      <c r="M167" s="167"/>
      <c r="N167" s="129" t="s">
        <v>41</v>
      </c>
      <c r="P167" s="168">
        <f>O167*H167</f>
        <v>0</v>
      </c>
      <c r="Q167" s="168">
        <v>2.19407</v>
      </c>
      <c r="R167" s="168">
        <f>Q167*H167</f>
        <v>42.975249089999998</v>
      </c>
      <c r="S167" s="168">
        <v>0</v>
      </c>
      <c r="T167" s="169">
        <f>S167*H167</f>
        <v>0</v>
      </c>
      <c r="AR167" s="170" t="s">
        <v>182</v>
      </c>
      <c r="AT167" s="170" t="s">
        <v>179</v>
      </c>
      <c r="AU167" s="170" t="s">
        <v>88</v>
      </c>
      <c r="AY167" s="7" t="s">
        <v>177</v>
      </c>
      <c r="BE167" s="93">
        <f>IF(N167="základná",J167,0)</f>
        <v>0</v>
      </c>
      <c r="BF167" s="93">
        <f>IF(N167="znížená",J167,0)</f>
        <v>0</v>
      </c>
      <c r="BG167" s="93">
        <f>IF(N167="zákl. prenesená",J167,0)</f>
        <v>0</v>
      </c>
      <c r="BH167" s="93">
        <f>IF(N167="zníž. prenesená",J167,0)</f>
        <v>0</v>
      </c>
      <c r="BI167" s="93">
        <f>IF(N167="nulová",J167,0)</f>
        <v>0</v>
      </c>
      <c r="BJ167" s="7" t="s">
        <v>88</v>
      </c>
      <c r="BK167" s="93">
        <f>ROUND(I167*H167,2)</f>
        <v>0</v>
      </c>
      <c r="BL167" s="7" t="s">
        <v>182</v>
      </c>
      <c r="BM167" s="170" t="s">
        <v>215</v>
      </c>
    </row>
    <row r="168" spans="2:65" s="171" customFormat="1">
      <c r="B168" s="172"/>
      <c r="D168" s="173" t="s">
        <v>184</v>
      </c>
      <c r="E168" s="174"/>
      <c r="F168" s="175" t="s">
        <v>216</v>
      </c>
      <c r="H168" s="174"/>
      <c r="I168" s="176"/>
      <c r="L168" s="172"/>
      <c r="M168" s="177"/>
      <c r="T168" s="178"/>
      <c r="AT168" s="174" t="s">
        <v>184</v>
      </c>
      <c r="AU168" s="174" t="s">
        <v>88</v>
      </c>
      <c r="AV168" s="171" t="s">
        <v>82</v>
      </c>
      <c r="AW168" s="171" t="s">
        <v>29</v>
      </c>
      <c r="AX168" s="171" t="s">
        <v>75</v>
      </c>
      <c r="AY168" s="174" t="s">
        <v>177</v>
      </c>
    </row>
    <row r="169" spans="2:65" s="171" customFormat="1">
      <c r="B169" s="172"/>
      <c r="D169" s="173" t="s">
        <v>184</v>
      </c>
      <c r="E169" s="174"/>
      <c r="F169" s="175" t="s">
        <v>217</v>
      </c>
      <c r="H169" s="174"/>
      <c r="I169" s="176"/>
      <c r="L169" s="172"/>
      <c r="M169" s="177"/>
      <c r="T169" s="178"/>
      <c r="AT169" s="174" t="s">
        <v>184</v>
      </c>
      <c r="AU169" s="174" t="s">
        <v>88</v>
      </c>
      <c r="AV169" s="171" t="s">
        <v>82</v>
      </c>
      <c r="AW169" s="171" t="s">
        <v>29</v>
      </c>
      <c r="AX169" s="171" t="s">
        <v>75</v>
      </c>
      <c r="AY169" s="174" t="s">
        <v>177</v>
      </c>
    </row>
    <row r="170" spans="2:65" s="171" customFormat="1">
      <c r="B170" s="172"/>
      <c r="D170" s="173" t="s">
        <v>184</v>
      </c>
      <c r="E170" s="174"/>
      <c r="F170" s="175" t="s">
        <v>218</v>
      </c>
      <c r="H170" s="174"/>
      <c r="I170" s="176"/>
      <c r="L170" s="172"/>
      <c r="M170" s="177"/>
      <c r="T170" s="178"/>
      <c r="AT170" s="174" t="s">
        <v>184</v>
      </c>
      <c r="AU170" s="174" t="s">
        <v>88</v>
      </c>
      <c r="AV170" s="171" t="s">
        <v>82</v>
      </c>
      <c r="AW170" s="171" t="s">
        <v>29</v>
      </c>
      <c r="AX170" s="171" t="s">
        <v>75</v>
      </c>
      <c r="AY170" s="174" t="s">
        <v>177</v>
      </c>
    </row>
    <row r="171" spans="2:65" s="171" customFormat="1">
      <c r="B171" s="172"/>
      <c r="D171" s="173" t="s">
        <v>184</v>
      </c>
      <c r="E171" s="174"/>
      <c r="F171" s="175" t="s">
        <v>219</v>
      </c>
      <c r="H171" s="174"/>
      <c r="I171" s="176"/>
      <c r="L171" s="172"/>
      <c r="M171" s="177"/>
      <c r="T171" s="178"/>
      <c r="AT171" s="174" t="s">
        <v>184</v>
      </c>
      <c r="AU171" s="174" t="s">
        <v>88</v>
      </c>
      <c r="AV171" s="171" t="s">
        <v>82</v>
      </c>
      <c r="AW171" s="171" t="s">
        <v>29</v>
      </c>
      <c r="AX171" s="171" t="s">
        <v>75</v>
      </c>
      <c r="AY171" s="174" t="s">
        <v>177</v>
      </c>
    </row>
    <row r="172" spans="2:65" s="179" customFormat="1" ht="20.399999999999999">
      <c r="B172" s="180"/>
      <c r="D172" s="173" t="s">
        <v>184</v>
      </c>
      <c r="E172" s="181"/>
      <c r="F172" s="182" t="s">
        <v>220</v>
      </c>
      <c r="H172" s="183">
        <v>2.77</v>
      </c>
      <c r="I172" s="184"/>
      <c r="L172" s="180"/>
      <c r="M172" s="185"/>
      <c r="T172" s="186"/>
      <c r="AT172" s="181" t="s">
        <v>184</v>
      </c>
      <c r="AU172" s="181" t="s">
        <v>88</v>
      </c>
      <c r="AV172" s="179" t="s">
        <v>88</v>
      </c>
      <c r="AW172" s="179" t="s">
        <v>29</v>
      </c>
      <c r="AX172" s="179" t="s">
        <v>75</v>
      </c>
      <c r="AY172" s="181" t="s">
        <v>177</v>
      </c>
    </row>
    <row r="173" spans="2:65" s="171" customFormat="1">
      <c r="B173" s="172"/>
      <c r="D173" s="173" t="s">
        <v>184</v>
      </c>
      <c r="E173" s="174"/>
      <c r="F173" s="175" t="s">
        <v>221</v>
      </c>
      <c r="H173" s="174"/>
      <c r="I173" s="176"/>
      <c r="L173" s="172"/>
      <c r="M173" s="177"/>
      <c r="T173" s="178"/>
      <c r="AT173" s="174" t="s">
        <v>184</v>
      </c>
      <c r="AU173" s="174" t="s">
        <v>88</v>
      </c>
      <c r="AV173" s="171" t="s">
        <v>82</v>
      </c>
      <c r="AW173" s="171" t="s">
        <v>29</v>
      </c>
      <c r="AX173" s="171" t="s">
        <v>75</v>
      </c>
      <c r="AY173" s="174" t="s">
        <v>177</v>
      </c>
    </row>
    <row r="174" spans="2:65" s="179" customFormat="1" ht="20.399999999999999">
      <c r="B174" s="180"/>
      <c r="D174" s="173" t="s">
        <v>184</v>
      </c>
      <c r="E174" s="181"/>
      <c r="F174" s="182" t="s">
        <v>222</v>
      </c>
      <c r="H174" s="183">
        <v>2.6619999999999999</v>
      </c>
      <c r="I174" s="184"/>
      <c r="L174" s="180"/>
      <c r="M174" s="185"/>
      <c r="T174" s="186"/>
      <c r="AT174" s="181" t="s">
        <v>184</v>
      </c>
      <c r="AU174" s="181" t="s">
        <v>88</v>
      </c>
      <c r="AV174" s="179" t="s">
        <v>88</v>
      </c>
      <c r="AW174" s="179" t="s">
        <v>29</v>
      </c>
      <c r="AX174" s="179" t="s">
        <v>75</v>
      </c>
      <c r="AY174" s="181" t="s">
        <v>177</v>
      </c>
    </row>
    <row r="175" spans="2:65" s="195" customFormat="1">
      <c r="B175" s="196"/>
      <c r="D175" s="173" t="s">
        <v>184</v>
      </c>
      <c r="E175" s="197"/>
      <c r="F175" s="198" t="s">
        <v>223</v>
      </c>
      <c r="H175" s="199">
        <v>5.4320000000000004</v>
      </c>
      <c r="I175" s="200"/>
      <c r="L175" s="196"/>
      <c r="M175" s="201"/>
      <c r="T175" s="202"/>
      <c r="AT175" s="197" t="s">
        <v>184</v>
      </c>
      <c r="AU175" s="197" t="s">
        <v>88</v>
      </c>
      <c r="AV175" s="195" t="s">
        <v>193</v>
      </c>
      <c r="AW175" s="195" t="s">
        <v>29</v>
      </c>
      <c r="AX175" s="195" t="s">
        <v>75</v>
      </c>
      <c r="AY175" s="197" t="s">
        <v>177</v>
      </c>
    </row>
    <row r="176" spans="2:65" s="171" customFormat="1">
      <c r="B176" s="172"/>
      <c r="D176" s="173" t="s">
        <v>184</v>
      </c>
      <c r="E176" s="174"/>
      <c r="F176" s="175" t="s">
        <v>224</v>
      </c>
      <c r="H176" s="174"/>
      <c r="I176" s="176"/>
      <c r="L176" s="172"/>
      <c r="M176" s="177"/>
      <c r="T176" s="178"/>
      <c r="AT176" s="174" t="s">
        <v>184</v>
      </c>
      <c r="AU176" s="174" t="s">
        <v>88</v>
      </c>
      <c r="AV176" s="171" t="s">
        <v>82</v>
      </c>
      <c r="AW176" s="171" t="s">
        <v>29</v>
      </c>
      <c r="AX176" s="171" t="s">
        <v>75</v>
      </c>
      <c r="AY176" s="174" t="s">
        <v>177</v>
      </c>
    </row>
    <row r="177" spans="2:51" s="171" customFormat="1">
      <c r="B177" s="172"/>
      <c r="D177" s="173" t="s">
        <v>184</v>
      </c>
      <c r="E177" s="174"/>
      <c r="F177" s="175" t="s">
        <v>219</v>
      </c>
      <c r="H177" s="174"/>
      <c r="I177" s="176"/>
      <c r="L177" s="172"/>
      <c r="M177" s="177"/>
      <c r="T177" s="178"/>
      <c r="AT177" s="174" t="s">
        <v>184</v>
      </c>
      <c r="AU177" s="174" t="s">
        <v>88</v>
      </c>
      <c r="AV177" s="171" t="s">
        <v>82</v>
      </c>
      <c r="AW177" s="171" t="s">
        <v>29</v>
      </c>
      <c r="AX177" s="171" t="s">
        <v>75</v>
      </c>
      <c r="AY177" s="174" t="s">
        <v>177</v>
      </c>
    </row>
    <row r="178" spans="2:51" s="179" customFormat="1" ht="20.399999999999999">
      <c r="B178" s="180"/>
      <c r="D178" s="173" t="s">
        <v>184</v>
      </c>
      <c r="E178" s="181"/>
      <c r="F178" s="182" t="s">
        <v>225</v>
      </c>
      <c r="H178" s="183">
        <v>2.6619999999999999</v>
      </c>
      <c r="I178" s="184"/>
      <c r="L178" s="180"/>
      <c r="M178" s="185"/>
      <c r="T178" s="186"/>
      <c r="AT178" s="181" t="s">
        <v>184</v>
      </c>
      <c r="AU178" s="181" t="s">
        <v>88</v>
      </c>
      <c r="AV178" s="179" t="s">
        <v>88</v>
      </c>
      <c r="AW178" s="179" t="s">
        <v>29</v>
      </c>
      <c r="AX178" s="179" t="s">
        <v>75</v>
      </c>
      <c r="AY178" s="181" t="s">
        <v>177</v>
      </c>
    </row>
    <row r="179" spans="2:51" s="171" customFormat="1">
      <c r="B179" s="172"/>
      <c r="D179" s="173" t="s">
        <v>184</v>
      </c>
      <c r="E179" s="174"/>
      <c r="F179" s="175" t="s">
        <v>221</v>
      </c>
      <c r="H179" s="174"/>
      <c r="I179" s="176"/>
      <c r="L179" s="172"/>
      <c r="M179" s="177"/>
      <c r="T179" s="178"/>
      <c r="AT179" s="174" t="s">
        <v>184</v>
      </c>
      <c r="AU179" s="174" t="s">
        <v>88</v>
      </c>
      <c r="AV179" s="171" t="s">
        <v>82</v>
      </c>
      <c r="AW179" s="171" t="s">
        <v>29</v>
      </c>
      <c r="AX179" s="171" t="s">
        <v>75</v>
      </c>
      <c r="AY179" s="174" t="s">
        <v>177</v>
      </c>
    </row>
    <row r="180" spans="2:51" s="179" customFormat="1" ht="20.399999999999999">
      <c r="B180" s="180"/>
      <c r="D180" s="173" t="s">
        <v>184</v>
      </c>
      <c r="E180" s="181"/>
      <c r="F180" s="182" t="s">
        <v>226</v>
      </c>
      <c r="H180" s="183">
        <v>2.649</v>
      </c>
      <c r="I180" s="184"/>
      <c r="L180" s="180"/>
      <c r="M180" s="185"/>
      <c r="T180" s="186"/>
      <c r="AT180" s="181" t="s">
        <v>184</v>
      </c>
      <c r="AU180" s="181" t="s">
        <v>88</v>
      </c>
      <c r="AV180" s="179" t="s">
        <v>88</v>
      </c>
      <c r="AW180" s="179" t="s">
        <v>29</v>
      </c>
      <c r="AX180" s="179" t="s">
        <v>75</v>
      </c>
      <c r="AY180" s="181" t="s">
        <v>177</v>
      </c>
    </row>
    <row r="181" spans="2:51" s="195" customFormat="1">
      <c r="B181" s="196"/>
      <c r="D181" s="173" t="s">
        <v>184</v>
      </c>
      <c r="E181" s="197"/>
      <c r="F181" s="198" t="s">
        <v>223</v>
      </c>
      <c r="H181" s="199">
        <v>5.3109999999999999</v>
      </c>
      <c r="I181" s="200"/>
      <c r="L181" s="196"/>
      <c r="M181" s="201"/>
      <c r="T181" s="202"/>
      <c r="AT181" s="197" t="s">
        <v>184</v>
      </c>
      <c r="AU181" s="197" t="s">
        <v>88</v>
      </c>
      <c r="AV181" s="195" t="s">
        <v>193</v>
      </c>
      <c r="AW181" s="195" t="s">
        <v>29</v>
      </c>
      <c r="AX181" s="195" t="s">
        <v>75</v>
      </c>
      <c r="AY181" s="197" t="s">
        <v>177</v>
      </c>
    </row>
    <row r="182" spans="2:51" s="171" customFormat="1">
      <c r="B182" s="172"/>
      <c r="D182" s="173" t="s">
        <v>184</v>
      </c>
      <c r="E182" s="174"/>
      <c r="F182" s="175" t="s">
        <v>227</v>
      </c>
      <c r="H182" s="174"/>
      <c r="I182" s="176"/>
      <c r="L182" s="172"/>
      <c r="M182" s="177"/>
      <c r="T182" s="178"/>
      <c r="AT182" s="174" t="s">
        <v>184</v>
      </c>
      <c r="AU182" s="174" t="s">
        <v>88</v>
      </c>
      <c r="AV182" s="171" t="s">
        <v>82</v>
      </c>
      <c r="AW182" s="171" t="s">
        <v>29</v>
      </c>
      <c r="AX182" s="171" t="s">
        <v>75</v>
      </c>
      <c r="AY182" s="174" t="s">
        <v>177</v>
      </c>
    </row>
    <row r="183" spans="2:51" s="171" customFormat="1">
      <c r="B183" s="172"/>
      <c r="D183" s="173" t="s">
        <v>184</v>
      </c>
      <c r="E183" s="174"/>
      <c r="F183" s="175" t="s">
        <v>219</v>
      </c>
      <c r="H183" s="174"/>
      <c r="I183" s="176"/>
      <c r="L183" s="172"/>
      <c r="M183" s="177"/>
      <c r="T183" s="178"/>
      <c r="AT183" s="174" t="s">
        <v>184</v>
      </c>
      <c r="AU183" s="174" t="s">
        <v>88</v>
      </c>
      <c r="AV183" s="171" t="s">
        <v>82</v>
      </c>
      <c r="AW183" s="171" t="s">
        <v>29</v>
      </c>
      <c r="AX183" s="171" t="s">
        <v>75</v>
      </c>
      <c r="AY183" s="174" t="s">
        <v>177</v>
      </c>
    </row>
    <row r="184" spans="2:51" s="179" customFormat="1" ht="20.399999999999999">
      <c r="B184" s="180"/>
      <c r="D184" s="173" t="s">
        <v>184</v>
      </c>
      <c r="E184" s="181"/>
      <c r="F184" s="182" t="s">
        <v>228</v>
      </c>
      <c r="H184" s="183">
        <v>2.653</v>
      </c>
      <c r="I184" s="184"/>
      <c r="L184" s="180"/>
      <c r="M184" s="185"/>
      <c r="T184" s="186"/>
      <c r="AT184" s="181" t="s">
        <v>184</v>
      </c>
      <c r="AU184" s="181" t="s">
        <v>88</v>
      </c>
      <c r="AV184" s="179" t="s">
        <v>88</v>
      </c>
      <c r="AW184" s="179" t="s">
        <v>29</v>
      </c>
      <c r="AX184" s="179" t="s">
        <v>75</v>
      </c>
      <c r="AY184" s="181" t="s">
        <v>177</v>
      </c>
    </row>
    <row r="185" spans="2:51" s="171" customFormat="1">
      <c r="B185" s="172"/>
      <c r="D185" s="173" t="s">
        <v>184</v>
      </c>
      <c r="E185" s="174"/>
      <c r="F185" s="175" t="s">
        <v>221</v>
      </c>
      <c r="H185" s="174"/>
      <c r="I185" s="176"/>
      <c r="L185" s="172"/>
      <c r="M185" s="177"/>
      <c r="T185" s="178"/>
      <c r="AT185" s="174" t="s">
        <v>184</v>
      </c>
      <c r="AU185" s="174" t="s">
        <v>88</v>
      </c>
      <c r="AV185" s="171" t="s">
        <v>82</v>
      </c>
      <c r="AW185" s="171" t="s">
        <v>29</v>
      </c>
      <c r="AX185" s="171" t="s">
        <v>75</v>
      </c>
      <c r="AY185" s="174" t="s">
        <v>177</v>
      </c>
    </row>
    <row r="186" spans="2:51" s="179" customFormat="1" ht="20.399999999999999">
      <c r="B186" s="180"/>
      <c r="D186" s="173" t="s">
        <v>184</v>
      </c>
      <c r="E186" s="181"/>
      <c r="F186" s="182" t="s">
        <v>222</v>
      </c>
      <c r="H186" s="183">
        <v>2.6619999999999999</v>
      </c>
      <c r="I186" s="184"/>
      <c r="L186" s="180"/>
      <c r="M186" s="185"/>
      <c r="T186" s="186"/>
      <c r="AT186" s="181" t="s">
        <v>184</v>
      </c>
      <c r="AU186" s="181" t="s">
        <v>88</v>
      </c>
      <c r="AV186" s="179" t="s">
        <v>88</v>
      </c>
      <c r="AW186" s="179" t="s">
        <v>29</v>
      </c>
      <c r="AX186" s="179" t="s">
        <v>75</v>
      </c>
      <c r="AY186" s="181" t="s">
        <v>177</v>
      </c>
    </row>
    <row r="187" spans="2:51" s="195" customFormat="1">
      <c r="B187" s="196"/>
      <c r="D187" s="173" t="s">
        <v>184</v>
      </c>
      <c r="E187" s="197"/>
      <c r="F187" s="198" t="s">
        <v>223</v>
      </c>
      <c r="H187" s="199">
        <v>5.3150000000000004</v>
      </c>
      <c r="I187" s="200"/>
      <c r="L187" s="196"/>
      <c r="M187" s="201"/>
      <c r="T187" s="202"/>
      <c r="AT187" s="197" t="s">
        <v>184</v>
      </c>
      <c r="AU187" s="197" t="s">
        <v>88</v>
      </c>
      <c r="AV187" s="195" t="s">
        <v>193</v>
      </c>
      <c r="AW187" s="195" t="s">
        <v>29</v>
      </c>
      <c r="AX187" s="195" t="s">
        <v>75</v>
      </c>
      <c r="AY187" s="197" t="s">
        <v>177</v>
      </c>
    </row>
    <row r="188" spans="2:51" s="171" customFormat="1">
      <c r="B188" s="172"/>
      <c r="D188" s="173" t="s">
        <v>184</v>
      </c>
      <c r="E188" s="174"/>
      <c r="F188" s="175" t="s">
        <v>229</v>
      </c>
      <c r="H188" s="174"/>
      <c r="I188" s="176"/>
      <c r="L188" s="172"/>
      <c r="M188" s="177"/>
      <c r="T188" s="178"/>
      <c r="AT188" s="174" t="s">
        <v>184</v>
      </c>
      <c r="AU188" s="174" t="s">
        <v>88</v>
      </c>
      <c r="AV188" s="171" t="s">
        <v>82</v>
      </c>
      <c r="AW188" s="171" t="s">
        <v>29</v>
      </c>
      <c r="AX188" s="171" t="s">
        <v>75</v>
      </c>
      <c r="AY188" s="174" t="s">
        <v>177</v>
      </c>
    </row>
    <row r="189" spans="2:51" s="171" customFormat="1">
      <c r="B189" s="172"/>
      <c r="D189" s="173" t="s">
        <v>184</v>
      </c>
      <c r="E189" s="174"/>
      <c r="F189" s="175" t="s">
        <v>219</v>
      </c>
      <c r="H189" s="174"/>
      <c r="I189" s="176"/>
      <c r="L189" s="172"/>
      <c r="M189" s="177"/>
      <c r="T189" s="178"/>
      <c r="AT189" s="174" t="s">
        <v>184</v>
      </c>
      <c r="AU189" s="174" t="s">
        <v>88</v>
      </c>
      <c r="AV189" s="171" t="s">
        <v>82</v>
      </c>
      <c r="AW189" s="171" t="s">
        <v>29</v>
      </c>
      <c r="AX189" s="171" t="s">
        <v>75</v>
      </c>
      <c r="AY189" s="174" t="s">
        <v>177</v>
      </c>
    </row>
    <row r="190" spans="2:51" s="179" customFormat="1">
      <c r="B190" s="180"/>
      <c r="D190" s="173" t="s">
        <v>184</v>
      </c>
      <c r="E190" s="181"/>
      <c r="F190" s="182" t="s">
        <v>230</v>
      </c>
      <c r="H190" s="183">
        <v>1.69</v>
      </c>
      <c r="I190" s="184"/>
      <c r="L190" s="180"/>
      <c r="M190" s="185"/>
      <c r="T190" s="186"/>
      <c r="AT190" s="181" t="s">
        <v>184</v>
      </c>
      <c r="AU190" s="181" t="s">
        <v>88</v>
      </c>
      <c r="AV190" s="179" t="s">
        <v>88</v>
      </c>
      <c r="AW190" s="179" t="s">
        <v>29</v>
      </c>
      <c r="AX190" s="179" t="s">
        <v>75</v>
      </c>
      <c r="AY190" s="181" t="s">
        <v>177</v>
      </c>
    </row>
    <row r="191" spans="2:51" s="171" customFormat="1">
      <c r="B191" s="172"/>
      <c r="D191" s="173" t="s">
        <v>184</v>
      </c>
      <c r="E191" s="174"/>
      <c r="F191" s="175" t="s">
        <v>221</v>
      </c>
      <c r="H191" s="174"/>
      <c r="I191" s="176"/>
      <c r="L191" s="172"/>
      <c r="M191" s="177"/>
      <c r="T191" s="178"/>
      <c r="AT191" s="174" t="s">
        <v>184</v>
      </c>
      <c r="AU191" s="174" t="s">
        <v>88</v>
      </c>
      <c r="AV191" s="171" t="s">
        <v>82</v>
      </c>
      <c r="AW191" s="171" t="s">
        <v>29</v>
      </c>
      <c r="AX191" s="171" t="s">
        <v>75</v>
      </c>
      <c r="AY191" s="174" t="s">
        <v>177</v>
      </c>
    </row>
    <row r="192" spans="2:51" s="179" customFormat="1">
      <c r="B192" s="180"/>
      <c r="D192" s="173" t="s">
        <v>184</v>
      </c>
      <c r="E192" s="181"/>
      <c r="F192" s="182" t="s">
        <v>231</v>
      </c>
      <c r="H192" s="183">
        <v>1.839</v>
      </c>
      <c r="I192" s="184"/>
      <c r="L192" s="180"/>
      <c r="M192" s="185"/>
      <c r="T192" s="186"/>
      <c r="AT192" s="181" t="s">
        <v>184</v>
      </c>
      <c r="AU192" s="181" t="s">
        <v>88</v>
      </c>
      <c r="AV192" s="179" t="s">
        <v>88</v>
      </c>
      <c r="AW192" s="179" t="s">
        <v>29</v>
      </c>
      <c r="AX192" s="179" t="s">
        <v>75</v>
      </c>
      <c r="AY192" s="181" t="s">
        <v>177</v>
      </c>
    </row>
    <row r="193" spans="2:65" s="195" customFormat="1">
      <c r="B193" s="196"/>
      <c r="D193" s="173" t="s">
        <v>184</v>
      </c>
      <c r="E193" s="197"/>
      <c r="F193" s="198" t="s">
        <v>223</v>
      </c>
      <c r="H193" s="199">
        <v>3.5289999999999999</v>
      </c>
      <c r="I193" s="200"/>
      <c r="L193" s="196"/>
      <c r="M193" s="201"/>
      <c r="T193" s="202"/>
      <c r="AT193" s="197" t="s">
        <v>184</v>
      </c>
      <c r="AU193" s="197" t="s">
        <v>88</v>
      </c>
      <c r="AV193" s="195" t="s">
        <v>193</v>
      </c>
      <c r="AW193" s="195" t="s">
        <v>29</v>
      </c>
      <c r="AX193" s="195" t="s">
        <v>75</v>
      </c>
      <c r="AY193" s="197" t="s">
        <v>177</v>
      </c>
    </row>
    <row r="194" spans="2:65" s="187" customFormat="1">
      <c r="B194" s="188"/>
      <c r="D194" s="173" t="s">
        <v>184</v>
      </c>
      <c r="E194" s="189"/>
      <c r="F194" s="190" t="s">
        <v>189</v>
      </c>
      <c r="H194" s="191">
        <v>19.587</v>
      </c>
      <c r="I194" s="192"/>
      <c r="L194" s="188"/>
      <c r="M194" s="193"/>
      <c r="T194" s="194"/>
      <c r="AT194" s="189" t="s">
        <v>184</v>
      </c>
      <c r="AU194" s="189" t="s">
        <v>88</v>
      </c>
      <c r="AV194" s="187" t="s">
        <v>182</v>
      </c>
      <c r="AW194" s="187" t="s">
        <v>29</v>
      </c>
      <c r="AX194" s="187" t="s">
        <v>82</v>
      </c>
      <c r="AY194" s="189" t="s">
        <v>177</v>
      </c>
    </row>
    <row r="195" spans="2:65" s="146" customFormat="1" ht="22.8" customHeight="1">
      <c r="B195" s="147"/>
      <c r="D195" s="148" t="s">
        <v>74</v>
      </c>
      <c r="E195" s="157" t="s">
        <v>193</v>
      </c>
      <c r="F195" s="157" t="s">
        <v>232</v>
      </c>
      <c r="I195" s="150"/>
      <c r="J195" s="158">
        <f>BK195</f>
        <v>0</v>
      </c>
      <c r="L195" s="147"/>
      <c r="M195" s="152"/>
      <c r="P195" s="153">
        <f>SUM(P196:P270)</f>
        <v>0</v>
      </c>
      <c r="R195" s="153">
        <f>SUM(R196:R270)</f>
        <v>2.67662406</v>
      </c>
      <c r="T195" s="154">
        <f>SUM(T196:T270)</f>
        <v>0</v>
      </c>
      <c r="AR195" s="148" t="s">
        <v>82</v>
      </c>
      <c r="AT195" s="155" t="s">
        <v>74</v>
      </c>
      <c r="AU195" s="155" t="s">
        <v>82</v>
      </c>
      <c r="AY195" s="148" t="s">
        <v>177</v>
      </c>
      <c r="BK195" s="156">
        <f>SUM(BK196:BK270)</f>
        <v>0</v>
      </c>
    </row>
    <row r="196" spans="2:65" s="20" customFormat="1" ht="33" customHeight="1">
      <c r="B196" s="130"/>
      <c r="C196" s="159" t="s">
        <v>233</v>
      </c>
      <c r="D196" s="159" t="s">
        <v>179</v>
      </c>
      <c r="E196" s="160" t="s">
        <v>234</v>
      </c>
      <c r="F196" s="161" t="s">
        <v>125</v>
      </c>
      <c r="G196" s="162" t="s">
        <v>181</v>
      </c>
      <c r="H196" s="163">
        <v>0.79200000000000004</v>
      </c>
      <c r="I196" s="164"/>
      <c r="J196" s="165">
        <f>ROUND(I196*H196,2)</f>
        <v>0</v>
      </c>
      <c r="K196" s="166"/>
      <c r="L196" s="21"/>
      <c r="M196" s="167"/>
      <c r="N196" s="129" t="s">
        <v>41</v>
      </c>
      <c r="P196" s="168">
        <f>O196*H196</f>
        <v>0</v>
      </c>
      <c r="Q196" s="168">
        <v>2.1529199999999999</v>
      </c>
      <c r="R196" s="168">
        <f>Q196*H196</f>
        <v>1.7051126400000001</v>
      </c>
      <c r="S196" s="168">
        <v>0</v>
      </c>
      <c r="T196" s="169">
        <f>S196*H196</f>
        <v>0</v>
      </c>
      <c r="AR196" s="170" t="s">
        <v>182</v>
      </c>
      <c r="AT196" s="170" t="s">
        <v>179</v>
      </c>
      <c r="AU196" s="170" t="s">
        <v>88</v>
      </c>
      <c r="AY196" s="7" t="s">
        <v>177</v>
      </c>
      <c r="BE196" s="93">
        <f>IF(N196="základná",J196,0)</f>
        <v>0</v>
      </c>
      <c r="BF196" s="93">
        <f>IF(N196="znížená",J196,0)</f>
        <v>0</v>
      </c>
      <c r="BG196" s="93">
        <f>IF(N196="zákl. prenesená",J196,0)</f>
        <v>0</v>
      </c>
      <c r="BH196" s="93">
        <f>IF(N196="zníž. prenesená",J196,0)</f>
        <v>0</v>
      </c>
      <c r="BI196" s="93">
        <f>IF(N196="nulová",J196,0)</f>
        <v>0</v>
      </c>
      <c r="BJ196" s="7" t="s">
        <v>88</v>
      </c>
      <c r="BK196" s="93">
        <f>ROUND(I196*H196,2)</f>
        <v>0</v>
      </c>
      <c r="BL196" s="7" t="s">
        <v>182</v>
      </c>
      <c r="BM196" s="170" t="s">
        <v>235</v>
      </c>
    </row>
    <row r="197" spans="2:65" s="179" customFormat="1">
      <c r="B197" s="180"/>
      <c r="D197" s="173" t="s">
        <v>184</v>
      </c>
      <c r="E197" s="181"/>
      <c r="F197" s="182" t="s">
        <v>236</v>
      </c>
      <c r="H197" s="183">
        <v>0.79200000000000004</v>
      </c>
      <c r="I197" s="184"/>
      <c r="L197" s="180"/>
      <c r="M197" s="185"/>
      <c r="T197" s="186"/>
      <c r="AT197" s="181" t="s">
        <v>184</v>
      </c>
      <c r="AU197" s="181" t="s">
        <v>88</v>
      </c>
      <c r="AV197" s="179" t="s">
        <v>88</v>
      </c>
      <c r="AW197" s="179" t="s">
        <v>29</v>
      </c>
      <c r="AX197" s="179" t="s">
        <v>75</v>
      </c>
      <c r="AY197" s="181" t="s">
        <v>177</v>
      </c>
    </row>
    <row r="198" spans="2:65" s="187" customFormat="1">
      <c r="B198" s="188"/>
      <c r="D198" s="173" t="s">
        <v>184</v>
      </c>
      <c r="E198" s="189" t="s">
        <v>124</v>
      </c>
      <c r="F198" s="190" t="s">
        <v>189</v>
      </c>
      <c r="H198" s="191">
        <v>0.79200000000000004</v>
      </c>
      <c r="I198" s="192"/>
      <c r="L198" s="188"/>
      <c r="M198" s="193"/>
      <c r="T198" s="194"/>
      <c r="AT198" s="189" t="s">
        <v>184</v>
      </c>
      <c r="AU198" s="189" t="s">
        <v>88</v>
      </c>
      <c r="AV198" s="187" t="s">
        <v>182</v>
      </c>
      <c r="AW198" s="187" t="s">
        <v>29</v>
      </c>
      <c r="AX198" s="187" t="s">
        <v>82</v>
      </c>
      <c r="AY198" s="189" t="s">
        <v>177</v>
      </c>
    </row>
    <row r="199" spans="2:65" s="20" customFormat="1" ht="33" customHeight="1">
      <c r="B199" s="130"/>
      <c r="C199" s="159" t="s">
        <v>237</v>
      </c>
      <c r="D199" s="159" t="s">
        <v>179</v>
      </c>
      <c r="E199" s="160" t="s">
        <v>238</v>
      </c>
      <c r="F199" s="161" t="s">
        <v>239</v>
      </c>
      <c r="G199" s="162" t="s">
        <v>200</v>
      </c>
      <c r="H199" s="163">
        <v>0.04</v>
      </c>
      <c r="I199" s="164"/>
      <c r="J199" s="165">
        <f>ROUND(I199*H199,2)</f>
        <v>0</v>
      </c>
      <c r="K199" s="166"/>
      <c r="L199" s="21"/>
      <c r="M199" s="167"/>
      <c r="N199" s="129" t="s">
        <v>41</v>
      </c>
      <c r="P199" s="168">
        <f>O199*H199</f>
        <v>0</v>
      </c>
      <c r="Q199" s="168">
        <v>1.002</v>
      </c>
      <c r="R199" s="168">
        <f>Q199*H199</f>
        <v>4.0079999999999998E-2</v>
      </c>
      <c r="S199" s="168">
        <v>0</v>
      </c>
      <c r="T199" s="169">
        <f>S199*H199</f>
        <v>0</v>
      </c>
      <c r="AR199" s="170" t="s">
        <v>182</v>
      </c>
      <c r="AT199" s="170" t="s">
        <v>179</v>
      </c>
      <c r="AU199" s="170" t="s">
        <v>88</v>
      </c>
      <c r="AY199" s="7" t="s">
        <v>177</v>
      </c>
      <c r="BE199" s="93">
        <f>IF(N199="základná",J199,0)</f>
        <v>0</v>
      </c>
      <c r="BF199" s="93">
        <f>IF(N199="znížená",J199,0)</f>
        <v>0</v>
      </c>
      <c r="BG199" s="93">
        <f>IF(N199="zákl. prenesená",J199,0)</f>
        <v>0</v>
      </c>
      <c r="BH199" s="93">
        <f>IF(N199="zníž. prenesená",J199,0)</f>
        <v>0</v>
      </c>
      <c r="BI199" s="93">
        <f>IF(N199="nulová",J199,0)</f>
        <v>0</v>
      </c>
      <c r="BJ199" s="7" t="s">
        <v>88</v>
      </c>
      <c r="BK199" s="93">
        <f>ROUND(I199*H199,2)</f>
        <v>0</v>
      </c>
      <c r="BL199" s="7" t="s">
        <v>182</v>
      </c>
      <c r="BM199" s="170" t="s">
        <v>240</v>
      </c>
    </row>
    <row r="200" spans="2:65" s="179" customFormat="1">
      <c r="B200" s="180"/>
      <c r="D200" s="173" t="s">
        <v>184</v>
      </c>
      <c r="E200" s="181"/>
      <c r="F200" s="182" t="s">
        <v>241</v>
      </c>
      <c r="H200" s="183">
        <v>0.04</v>
      </c>
      <c r="I200" s="184"/>
      <c r="L200" s="180"/>
      <c r="M200" s="185"/>
      <c r="T200" s="186"/>
      <c r="AT200" s="181" t="s">
        <v>184</v>
      </c>
      <c r="AU200" s="181" t="s">
        <v>88</v>
      </c>
      <c r="AV200" s="179" t="s">
        <v>88</v>
      </c>
      <c r="AW200" s="179" t="s">
        <v>29</v>
      </c>
      <c r="AX200" s="179" t="s">
        <v>75</v>
      </c>
      <c r="AY200" s="181" t="s">
        <v>177</v>
      </c>
    </row>
    <row r="201" spans="2:65" s="187" customFormat="1">
      <c r="B201" s="188"/>
      <c r="D201" s="173" t="s">
        <v>184</v>
      </c>
      <c r="E201" s="189"/>
      <c r="F201" s="190" t="s">
        <v>189</v>
      </c>
      <c r="H201" s="191">
        <v>0.04</v>
      </c>
      <c r="I201" s="192"/>
      <c r="L201" s="188"/>
      <c r="M201" s="193"/>
      <c r="T201" s="194"/>
      <c r="AT201" s="189" t="s">
        <v>184</v>
      </c>
      <c r="AU201" s="189" t="s">
        <v>88</v>
      </c>
      <c r="AV201" s="187" t="s">
        <v>182</v>
      </c>
      <c r="AW201" s="187" t="s">
        <v>29</v>
      </c>
      <c r="AX201" s="187" t="s">
        <v>82</v>
      </c>
      <c r="AY201" s="189" t="s">
        <v>177</v>
      </c>
    </row>
    <row r="202" spans="2:65" s="20" customFormat="1" ht="24.15" customHeight="1">
      <c r="B202" s="130"/>
      <c r="C202" s="159" t="s">
        <v>242</v>
      </c>
      <c r="D202" s="159" t="s">
        <v>179</v>
      </c>
      <c r="E202" s="160" t="s">
        <v>243</v>
      </c>
      <c r="F202" s="161" t="s">
        <v>244</v>
      </c>
      <c r="G202" s="162" t="s">
        <v>181</v>
      </c>
      <c r="H202" s="163">
        <v>0.27600000000000002</v>
      </c>
      <c r="I202" s="164"/>
      <c r="J202" s="165">
        <f>ROUND(I202*H202,2)</f>
        <v>0</v>
      </c>
      <c r="K202" s="166"/>
      <c r="L202" s="21"/>
      <c r="M202" s="167"/>
      <c r="N202" s="129" t="s">
        <v>41</v>
      </c>
      <c r="P202" s="168">
        <f>O202*H202</f>
        <v>0</v>
      </c>
      <c r="Q202" s="168">
        <v>2.46387</v>
      </c>
      <c r="R202" s="168">
        <f>Q202*H202</f>
        <v>0.68002812000000001</v>
      </c>
      <c r="S202" s="168">
        <v>0</v>
      </c>
      <c r="T202" s="169">
        <f>S202*H202</f>
        <v>0</v>
      </c>
      <c r="AR202" s="170" t="s">
        <v>182</v>
      </c>
      <c r="AT202" s="170" t="s">
        <v>179</v>
      </c>
      <c r="AU202" s="170" t="s">
        <v>88</v>
      </c>
      <c r="AY202" s="7" t="s">
        <v>177</v>
      </c>
      <c r="BE202" s="93">
        <f>IF(N202="základná",J202,0)</f>
        <v>0</v>
      </c>
      <c r="BF202" s="93">
        <f>IF(N202="znížená",J202,0)</f>
        <v>0</v>
      </c>
      <c r="BG202" s="93">
        <f>IF(N202="zákl. prenesená",J202,0)</f>
        <v>0</v>
      </c>
      <c r="BH202" s="93">
        <f>IF(N202="zníž. prenesená",J202,0)</f>
        <v>0</v>
      </c>
      <c r="BI202" s="93">
        <f>IF(N202="nulová",J202,0)</f>
        <v>0</v>
      </c>
      <c r="BJ202" s="7" t="s">
        <v>88</v>
      </c>
      <c r="BK202" s="93">
        <f>ROUND(I202*H202,2)</f>
        <v>0</v>
      </c>
      <c r="BL202" s="7" t="s">
        <v>182</v>
      </c>
      <c r="BM202" s="170" t="s">
        <v>245</v>
      </c>
    </row>
    <row r="203" spans="2:65" s="171" customFormat="1">
      <c r="B203" s="172"/>
      <c r="D203" s="173" t="s">
        <v>184</v>
      </c>
      <c r="E203" s="174"/>
      <c r="F203" s="175" t="s">
        <v>246</v>
      </c>
      <c r="H203" s="174"/>
      <c r="I203" s="176"/>
      <c r="L203" s="172"/>
      <c r="M203" s="177"/>
      <c r="T203" s="178"/>
      <c r="AT203" s="174" t="s">
        <v>184</v>
      </c>
      <c r="AU203" s="174" t="s">
        <v>88</v>
      </c>
      <c r="AV203" s="171" t="s">
        <v>82</v>
      </c>
      <c r="AW203" s="171" t="s">
        <v>29</v>
      </c>
      <c r="AX203" s="171" t="s">
        <v>75</v>
      </c>
      <c r="AY203" s="174" t="s">
        <v>177</v>
      </c>
    </row>
    <row r="204" spans="2:65" s="171" customFormat="1">
      <c r="B204" s="172"/>
      <c r="D204" s="173" t="s">
        <v>184</v>
      </c>
      <c r="E204" s="174"/>
      <c r="F204" s="175" t="s">
        <v>247</v>
      </c>
      <c r="H204" s="174"/>
      <c r="I204" s="176"/>
      <c r="L204" s="172"/>
      <c r="M204" s="177"/>
      <c r="T204" s="178"/>
      <c r="AT204" s="174" t="s">
        <v>184</v>
      </c>
      <c r="AU204" s="174" t="s">
        <v>88</v>
      </c>
      <c r="AV204" s="171" t="s">
        <v>82</v>
      </c>
      <c r="AW204" s="171" t="s">
        <v>29</v>
      </c>
      <c r="AX204" s="171" t="s">
        <v>75</v>
      </c>
      <c r="AY204" s="174" t="s">
        <v>177</v>
      </c>
    </row>
    <row r="205" spans="2:65" s="179" customFormat="1">
      <c r="B205" s="180"/>
      <c r="D205" s="173" t="s">
        <v>184</v>
      </c>
      <c r="E205" s="181"/>
      <c r="F205" s="182" t="s">
        <v>248</v>
      </c>
      <c r="H205" s="183">
        <v>0.32400000000000001</v>
      </c>
      <c r="I205" s="184"/>
      <c r="L205" s="180"/>
      <c r="M205" s="185"/>
      <c r="T205" s="186"/>
      <c r="AT205" s="181" t="s">
        <v>184</v>
      </c>
      <c r="AU205" s="181" t="s">
        <v>88</v>
      </c>
      <c r="AV205" s="179" t="s">
        <v>88</v>
      </c>
      <c r="AW205" s="179" t="s">
        <v>29</v>
      </c>
      <c r="AX205" s="179" t="s">
        <v>75</v>
      </c>
      <c r="AY205" s="181" t="s">
        <v>177</v>
      </c>
    </row>
    <row r="206" spans="2:65" s="179" customFormat="1">
      <c r="B206" s="180"/>
      <c r="D206" s="173" t="s">
        <v>184</v>
      </c>
      <c r="E206" s="181"/>
      <c r="F206" s="182" t="s">
        <v>249</v>
      </c>
      <c r="H206" s="183">
        <v>-4.8000000000000001E-2</v>
      </c>
      <c r="I206" s="184"/>
      <c r="L206" s="180"/>
      <c r="M206" s="185"/>
      <c r="T206" s="186"/>
      <c r="AT206" s="181" t="s">
        <v>184</v>
      </c>
      <c r="AU206" s="181" t="s">
        <v>88</v>
      </c>
      <c r="AV206" s="179" t="s">
        <v>88</v>
      </c>
      <c r="AW206" s="179" t="s">
        <v>29</v>
      </c>
      <c r="AX206" s="179" t="s">
        <v>75</v>
      </c>
      <c r="AY206" s="181" t="s">
        <v>177</v>
      </c>
    </row>
    <row r="207" spans="2:65" s="187" customFormat="1">
      <c r="B207" s="188"/>
      <c r="D207" s="173" t="s">
        <v>184</v>
      </c>
      <c r="E207" s="189"/>
      <c r="F207" s="190" t="s">
        <v>189</v>
      </c>
      <c r="H207" s="191">
        <v>0.27600000000000002</v>
      </c>
      <c r="I207" s="192"/>
      <c r="L207" s="188"/>
      <c r="M207" s="193"/>
      <c r="T207" s="194"/>
      <c r="AT207" s="189" t="s">
        <v>184</v>
      </c>
      <c r="AU207" s="189" t="s">
        <v>88</v>
      </c>
      <c r="AV207" s="187" t="s">
        <v>182</v>
      </c>
      <c r="AW207" s="187" t="s">
        <v>29</v>
      </c>
      <c r="AX207" s="187" t="s">
        <v>82</v>
      </c>
      <c r="AY207" s="189" t="s">
        <v>177</v>
      </c>
    </row>
    <row r="208" spans="2:65" s="20" customFormat="1" ht="24.15" customHeight="1">
      <c r="B208" s="130"/>
      <c r="C208" s="159" t="s">
        <v>250</v>
      </c>
      <c r="D208" s="159" t="s">
        <v>179</v>
      </c>
      <c r="E208" s="160" t="s">
        <v>251</v>
      </c>
      <c r="F208" s="161" t="s">
        <v>115</v>
      </c>
      <c r="G208" s="162" t="s">
        <v>252</v>
      </c>
      <c r="H208" s="163">
        <v>2.7</v>
      </c>
      <c r="I208" s="164"/>
      <c r="J208" s="165">
        <f>ROUND(I208*H208,2)</f>
        <v>0</v>
      </c>
      <c r="K208" s="166"/>
      <c r="L208" s="21"/>
      <c r="M208" s="167"/>
      <c r="N208" s="129" t="s">
        <v>41</v>
      </c>
      <c r="P208" s="168">
        <f>O208*H208</f>
        <v>0</v>
      </c>
      <c r="Q208" s="168">
        <v>6.8100000000000001E-3</v>
      </c>
      <c r="R208" s="168">
        <f>Q208*H208</f>
        <v>1.8387000000000001E-2</v>
      </c>
      <c r="S208" s="168">
        <v>0</v>
      </c>
      <c r="T208" s="169">
        <f>S208*H208</f>
        <v>0</v>
      </c>
      <c r="AR208" s="170" t="s">
        <v>182</v>
      </c>
      <c r="AT208" s="170" t="s">
        <v>179</v>
      </c>
      <c r="AU208" s="170" t="s">
        <v>88</v>
      </c>
      <c r="AY208" s="7" t="s">
        <v>177</v>
      </c>
      <c r="BE208" s="93">
        <f>IF(N208="základná",J208,0)</f>
        <v>0</v>
      </c>
      <c r="BF208" s="93">
        <f>IF(N208="znížená",J208,0)</f>
        <v>0</v>
      </c>
      <c r="BG208" s="93">
        <f>IF(N208="zákl. prenesená",J208,0)</f>
        <v>0</v>
      </c>
      <c r="BH208" s="93">
        <f>IF(N208="zníž. prenesená",J208,0)</f>
        <v>0</v>
      </c>
      <c r="BI208" s="93">
        <f>IF(N208="nulová",J208,0)</f>
        <v>0</v>
      </c>
      <c r="BJ208" s="7" t="s">
        <v>88</v>
      </c>
      <c r="BK208" s="93">
        <f>ROUND(I208*H208,2)</f>
        <v>0</v>
      </c>
      <c r="BL208" s="7" t="s">
        <v>182</v>
      </c>
      <c r="BM208" s="170" t="s">
        <v>253</v>
      </c>
    </row>
    <row r="209" spans="2:65" s="171" customFormat="1">
      <c r="B209" s="172"/>
      <c r="D209" s="173" t="s">
        <v>184</v>
      </c>
      <c r="E209" s="174"/>
      <c r="F209" s="175" t="s">
        <v>246</v>
      </c>
      <c r="H209" s="174"/>
      <c r="I209" s="176"/>
      <c r="L209" s="172"/>
      <c r="M209" s="177"/>
      <c r="T209" s="178"/>
      <c r="AT209" s="174" t="s">
        <v>184</v>
      </c>
      <c r="AU209" s="174" t="s">
        <v>88</v>
      </c>
      <c r="AV209" s="171" t="s">
        <v>82</v>
      </c>
      <c r="AW209" s="171" t="s">
        <v>29</v>
      </c>
      <c r="AX209" s="171" t="s">
        <v>75</v>
      </c>
      <c r="AY209" s="174" t="s">
        <v>177</v>
      </c>
    </row>
    <row r="210" spans="2:65" s="171" customFormat="1">
      <c r="B210" s="172"/>
      <c r="D210" s="173" t="s">
        <v>184</v>
      </c>
      <c r="E210" s="174"/>
      <c r="F210" s="175" t="s">
        <v>247</v>
      </c>
      <c r="H210" s="174"/>
      <c r="I210" s="176"/>
      <c r="L210" s="172"/>
      <c r="M210" s="177"/>
      <c r="T210" s="178"/>
      <c r="AT210" s="174" t="s">
        <v>184</v>
      </c>
      <c r="AU210" s="174" t="s">
        <v>88</v>
      </c>
      <c r="AV210" s="171" t="s">
        <v>82</v>
      </c>
      <c r="AW210" s="171" t="s">
        <v>29</v>
      </c>
      <c r="AX210" s="171" t="s">
        <v>75</v>
      </c>
      <c r="AY210" s="174" t="s">
        <v>177</v>
      </c>
    </row>
    <row r="211" spans="2:65" s="179" customFormat="1">
      <c r="B211" s="180"/>
      <c r="D211" s="173" t="s">
        <v>184</v>
      </c>
      <c r="E211" s="181"/>
      <c r="F211" s="182" t="s">
        <v>254</v>
      </c>
      <c r="H211" s="183">
        <v>2.7</v>
      </c>
      <c r="I211" s="184"/>
      <c r="L211" s="180"/>
      <c r="M211" s="185"/>
      <c r="T211" s="186"/>
      <c r="AT211" s="181" t="s">
        <v>184</v>
      </c>
      <c r="AU211" s="181" t="s">
        <v>88</v>
      </c>
      <c r="AV211" s="179" t="s">
        <v>88</v>
      </c>
      <c r="AW211" s="179" t="s">
        <v>29</v>
      </c>
      <c r="AX211" s="179" t="s">
        <v>75</v>
      </c>
      <c r="AY211" s="181" t="s">
        <v>177</v>
      </c>
    </row>
    <row r="212" spans="2:65" s="187" customFormat="1">
      <c r="B212" s="188"/>
      <c r="D212" s="173" t="s">
        <v>184</v>
      </c>
      <c r="E212" s="189" t="s">
        <v>114</v>
      </c>
      <c r="F212" s="190" t="s">
        <v>189</v>
      </c>
      <c r="H212" s="191">
        <v>2.7</v>
      </c>
      <c r="I212" s="192"/>
      <c r="L212" s="188"/>
      <c r="M212" s="193"/>
      <c r="T212" s="194"/>
      <c r="AT212" s="189" t="s">
        <v>184</v>
      </c>
      <c r="AU212" s="189" t="s">
        <v>88</v>
      </c>
      <c r="AV212" s="187" t="s">
        <v>182</v>
      </c>
      <c r="AW212" s="187" t="s">
        <v>29</v>
      </c>
      <c r="AX212" s="187" t="s">
        <v>82</v>
      </c>
      <c r="AY212" s="189" t="s">
        <v>177</v>
      </c>
    </row>
    <row r="213" spans="2:65" s="20" customFormat="1" ht="24.15" customHeight="1">
      <c r="B213" s="130"/>
      <c r="C213" s="159" t="s">
        <v>255</v>
      </c>
      <c r="D213" s="159" t="s">
        <v>179</v>
      </c>
      <c r="E213" s="160" t="s">
        <v>256</v>
      </c>
      <c r="F213" s="161" t="s">
        <v>257</v>
      </c>
      <c r="G213" s="162" t="s">
        <v>252</v>
      </c>
      <c r="H213" s="163">
        <v>2.7</v>
      </c>
      <c r="I213" s="164"/>
      <c r="J213" s="165">
        <f>ROUND(I213*H213,2)</f>
        <v>0</v>
      </c>
      <c r="K213" s="166"/>
      <c r="L213" s="21"/>
      <c r="M213" s="167"/>
      <c r="N213" s="129" t="s">
        <v>41</v>
      </c>
      <c r="P213" s="168">
        <f>O213*H213</f>
        <v>0</v>
      </c>
      <c r="Q213" s="168">
        <v>0</v>
      </c>
      <c r="R213" s="168">
        <f>Q213*H213</f>
        <v>0</v>
      </c>
      <c r="S213" s="168">
        <v>0</v>
      </c>
      <c r="T213" s="169">
        <f>S213*H213</f>
        <v>0</v>
      </c>
      <c r="AR213" s="170" t="s">
        <v>182</v>
      </c>
      <c r="AT213" s="170" t="s">
        <v>179</v>
      </c>
      <c r="AU213" s="170" t="s">
        <v>88</v>
      </c>
      <c r="AY213" s="7" t="s">
        <v>177</v>
      </c>
      <c r="BE213" s="93">
        <f>IF(N213="základná",J213,0)</f>
        <v>0</v>
      </c>
      <c r="BF213" s="93">
        <f>IF(N213="znížená",J213,0)</f>
        <v>0</v>
      </c>
      <c r="BG213" s="93">
        <f>IF(N213="zákl. prenesená",J213,0)</f>
        <v>0</v>
      </c>
      <c r="BH213" s="93">
        <f>IF(N213="zníž. prenesená",J213,0)</f>
        <v>0</v>
      </c>
      <c r="BI213" s="93">
        <f>IF(N213="nulová",J213,0)</f>
        <v>0</v>
      </c>
      <c r="BJ213" s="7" t="s">
        <v>88</v>
      </c>
      <c r="BK213" s="93">
        <f>ROUND(I213*H213,2)</f>
        <v>0</v>
      </c>
      <c r="BL213" s="7" t="s">
        <v>182</v>
      </c>
      <c r="BM213" s="170" t="s">
        <v>258</v>
      </c>
    </row>
    <row r="214" spans="2:65" s="179" customFormat="1">
      <c r="B214" s="180"/>
      <c r="D214" s="173" t="s">
        <v>184</v>
      </c>
      <c r="E214" s="181"/>
      <c r="F214" s="182" t="s">
        <v>114</v>
      </c>
      <c r="H214" s="183">
        <v>2.7</v>
      </c>
      <c r="I214" s="184"/>
      <c r="L214" s="180"/>
      <c r="M214" s="185"/>
      <c r="T214" s="186"/>
      <c r="AT214" s="181" t="s">
        <v>184</v>
      </c>
      <c r="AU214" s="181" t="s">
        <v>88</v>
      </c>
      <c r="AV214" s="179" t="s">
        <v>88</v>
      </c>
      <c r="AW214" s="179" t="s">
        <v>29</v>
      </c>
      <c r="AX214" s="179" t="s">
        <v>82</v>
      </c>
      <c r="AY214" s="181" t="s">
        <v>177</v>
      </c>
    </row>
    <row r="215" spans="2:65" s="20" customFormat="1" ht="16.5" customHeight="1">
      <c r="B215" s="130"/>
      <c r="C215" s="159" t="s">
        <v>259</v>
      </c>
      <c r="D215" s="159" t="s">
        <v>179</v>
      </c>
      <c r="E215" s="160" t="s">
        <v>260</v>
      </c>
      <c r="F215" s="161" t="s">
        <v>261</v>
      </c>
      <c r="G215" s="162" t="s">
        <v>200</v>
      </c>
      <c r="H215" s="163">
        <v>0.03</v>
      </c>
      <c r="I215" s="164"/>
      <c r="J215" s="165">
        <f>ROUND(I215*H215,2)</f>
        <v>0</v>
      </c>
      <c r="K215" s="166"/>
      <c r="L215" s="21"/>
      <c r="M215" s="167"/>
      <c r="N215" s="129" t="s">
        <v>41</v>
      </c>
      <c r="P215" s="168">
        <f>O215*H215</f>
        <v>0</v>
      </c>
      <c r="Q215" s="168">
        <v>1.01145</v>
      </c>
      <c r="R215" s="168">
        <f>Q215*H215</f>
        <v>3.0343499999999999E-2</v>
      </c>
      <c r="S215" s="168">
        <v>0</v>
      </c>
      <c r="T215" s="169">
        <f>S215*H215</f>
        <v>0</v>
      </c>
      <c r="AR215" s="170" t="s">
        <v>182</v>
      </c>
      <c r="AT215" s="170" t="s">
        <v>179</v>
      </c>
      <c r="AU215" s="170" t="s">
        <v>88</v>
      </c>
      <c r="AY215" s="7" t="s">
        <v>177</v>
      </c>
      <c r="BE215" s="93">
        <f>IF(N215="základná",J215,0)</f>
        <v>0</v>
      </c>
      <c r="BF215" s="93">
        <f>IF(N215="znížená",J215,0)</f>
        <v>0</v>
      </c>
      <c r="BG215" s="93">
        <f>IF(N215="zákl. prenesená",J215,0)</f>
        <v>0</v>
      </c>
      <c r="BH215" s="93">
        <f>IF(N215="zníž. prenesená",J215,0)</f>
        <v>0</v>
      </c>
      <c r="BI215" s="93">
        <f>IF(N215="nulová",J215,0)</f>
        <v>0</v>
      </c>
      <c r="BJ215" s="7" t="s">
        <v>88</v>
      </c>
      <c r="BK215" s="93">
        <f>ROUND(I215*H215,2)</f>
        <v>0</v>
      </c>
      <c r="BL215" s="7" t="s">
        <v>182</v>
      </c>
      <c r="BM215" s="170" t="s">
        <v>262</v>
      </c>
    </row>
    <row r="216" spans="2:65" s="179" customFormat="1">
      <c r="B216" s="180"/>
      <c r="D216" s="173" t="s">
        <v>184</v>
      </c>
      <c r="E216" s="181"/>
      <c r="F216" s="182" t="s">
        <v>263</v>
      </c>
      <c r="H216" s="183">
        <v>0.03</v>
      </c>
      <c r="I216" s="184"/>
      <c r="L216" s="180"/>
      <c r="M216" s="185"/>
      <c r="T216" s="186"/>
      <c r="AT216" s="181" t="s">
        <v>184</v>
      </c>
      <c r="AU216" s="181" t="s">
        <v>88</v>
      </c>
      <c r="AV216" s="179" t="s">
        <v>88</v>
      </c>
      <c r="AW216" s="179" t="s">
        <v>29</v>
      </c>
      <c r="AX216" s="179" t="s">
        <v>82</v>
      </c>
      <c r="AY216" s="181" t="s">
        <v>177</v>
      </c>
    </row>
    <row r="217" spans="2:65" s="20" customFormat="1" ht="24.15" customHeight="1">
      <c r="B217" s="130"/>
      <c r="C217" s="159" t="s">
        <v>264</v>
      </c>
      <c r="D217" s="159" t="s">
        <v>179</v>
      </c>
      <c r="E217" s="160" t="s">
        <v>265</v>
      </c>
      <c r="F217" s="161" t="s">
        <v>128</v>
      </c>
      <c r="G217" s="162" t="s">
        <v>252</v>
      </c>
      <c r="H217" s="163">
        <v>51.18</v>
      </c>
      <c r="I217" s="164"/>
      <c r="J217" s="165">
        <f>ROUND(I217*H217,2)</f>
        <v>0</v>
      </c>
      <c r="K217" s="166"/>
      <c r="L217" s="21"/>
      <c r="M217" s="167"/>
      <c r="N217" s="129" t="s">
        <v>41</v>
      </c>
      <c r="P217" s="168">
        <f>O217*H217</f>
        <v>0</v>
      </c>
      <c r="Q217" s="168">
        <v>3.96E-3</v>
      </c>
      <c r="R217" s="168">
        <f>Q217*H217</f>
        <v>0.20267279999999999</v>
      </c>
      <c r="S217" s="168">
        <v>0</v>
      </c>
      <c r="T217" s="169">
        <f>S217*H217</f>
        <v>0</v>
      </c>
      <c r="AR217" s="170" t="s">
        <v>182</v>
      </c>
      <c r="AT217" s="170" t="s">
        <v>179</v>
      </c>
      <c r="AU217" s="170" t="s">
        <v>88</v>
      </c>
      <c r="AY217" s="7" t="s">
        <v>177</v>
      </c>
      <c r="BE217" s="93">
        <f>IF(N217="základná",J217,0)</f>
        <v>0</v>
      </c>
      <c r="BF217" s="93">
        <f>IF(N217="znížená",J217,0)</f>
        <v>0</v>
      </c>
      <c r="BG217" s="93">
        <f>IF(N217="zákl. prenesená",J217,0)</f>
        <v>0</v>
      </c>
      <c r="BH217" s="93">
        <f>IF(N217="zníž. prenesená",J217,0)</f>
        <v>0</v>
      </c>
      <c r="BI217" s="93">
        <f>IF(N217="nulová",J217,0)</f>
        <v>0</v>
      </c>
      <c r="BJ217" s="7" t="s">
        <v>88</v>
      </c>
      <c r="BK217" s="93">
        <f>ROUND(I217*H217,2)</f>
        <v>0</v>
      </c>
      <c r="BL217" s="7" t="s">
        <v>182</v>
      </c>
      <c r="BM217" s="170" t="s">
        <v>266</v>
      </c>
    </row>
    <row r="218" spans="2:65" s="171" customFormat="1">
      <c r="B218" s="172"/>
      <c r="D218" s="173" t="s">
        <v>184</v>
      </c>
      <c r="E218" s="174"/>
      <c r="F218" s="175" t="s">
        <v>267</v>
      </c>
      <c r="H218" s="174"/>
      <c r="I218" s="176"/>
      <c r="L218" s="172"/>
      <c r="M218" s="177"/>
      <c r="T218" s="178"/>
      <c r="AT218" s="174" t="s">
        <v>184</v>
      </c>
      <c r="AU218" s="174" t="s">
        <v>88</v>
      </c>
      <c r="AV218" s="171" t="s">
        <v>82</v>
      </c>
      <c r="AW218" s="171" t="s">
        <v>29</v>
      </c>
      <c r="AX218" s="171" t="s">
        <v>75</v>
      </c>
      <c r="AY218" s="174" t="s">
        <v>177</v>
      </c>
    </row>
    <row r="219" spans="2:65" s="171" customFormat="1">
      <c r="B219" s="172"/>
      <c r="D219" s="173" t="s">
        <v>184</v>
      </c>
      <c r="E219" s="174"/>
      <c r="F219" s="175" t="s">
        <v>216</v>
      </c>
      <c r="H219" s="174"/>
      <c r="I219" s="176"/>
      <c r="L219" s="172"/>
      <c r="M219" s="177"/>
      <c r="T219" s="178"/>
      <c r="AT219" s="174" t="s">
        <v>184</v>
      </c>
      <c r="AU219" s="174" t="s">
        <v>88</v>
      </c>
      <c r="AV219" s="171" t="s">
        <v>82</v>
      </c>
      <c r="AW219" s="171" t="s">
        <v>29</v>
      </c>
      <c r="AX219" s="171" t="s">
        <v>75</v>
      </c>
      <c r="AY219" s="174" t="s">
        <v>177</v>
      </c>
    </row>
    <row r="220" spans="2:65" s="171" customFormat="1">
      <c r="B220" s="172"/>
      <c r="D220" s="173" t="s">
        <v>184</v>
      </c>
      <c r="E220" s="174"/>
      <c r="F220" s="175" t="s">
        <v>217</v>
      </c>
      <c r="H220" s="174"/>
      <c r="I220" s="176"/>
      <c r="L220" s="172"/>
      <c r="M220" s="177"/>
      <c r="T220" s="178"/>
      <c r="AT220" s="174" t="s">
        <v>184</v>
      </c>
      <c r="AU220" s="174" t="s">
        <v>88</v>
      </c>
      <c r="AV220" s="171" t="s">
        <v>82</v>
      </c>
      <c r="AW220" s="171" t="s">
        <v>29</v>
      </c>
      <c r="AX220" s="171" t="s">
        <v>75</v>
      </c>
      <c r="AY220" s="174" t="s">
        <v>177</v>
      </c>
    </row>
    <row r="221" spans="2:65" s="171" customFormat="1">
      <c r="B221" s="172"/>
      <c r="D221" s="173" t="s">
        <v>184</v>
      </c>
      <c r="E221" s="174"/>
      <c r="F221" s="175" t="s">
        <v>218</v>
      </c>
      <c r="H221" s="174"/>
      <c r="I221" s="176"/>
      <c r="L221" s="172"/>
      <c r="M221" s="177"/>
      <c r="T221" s="178"/>
      <c r="AT221" s="174" t="s">
        <v>184</v>
      </c>
      <c r="AU221" s="174" t="s">
        <v>88</v>
      </c>
      <c r="AV221" s="171" t="s">
        <v>82</v>
      </c>
      <c r="AW221" s="171" t="s">
        <v>29</v>
      </c>
      <c r="AX221" s="171" t="s">
        <v>75</v>
      </c>
      <c r="AY221" s="174" t="s">
        <v>177</v>
      </c>
    </row>
    <row r="222" spans="2:65" s="171" customFormat="1">
      <c r="B222" s="172"/>
      <c r="D222" s="173" t="s">
        <v>184</v>
      </c>
      <c r="E222" s="174"/>
      <c r="F222" s="175" t="s">
        <v>219</v>
      </c>
      <c r="H222" s="174"/>
      <c r="I222" s="176"/>
      <c r="L222" s="172"/>
      <c r="M222" s="177"/>
      <c r="T222" s="178"/>
      <c r="AT222" s="174" t="s">
        <v>184</v>
      </c>
      <c r="AU222" s="174" t="s">
        <v>88</v>
      </c>
      <c r="AV222" s="171" t="s">
        <v>82</v>
      </c>
      <c r="AW222" s="171" t="s">
        <v>29</v>
      </c>
      <c r="AX222" s="171" t="s">
        <v>75</v>
      </c>
      <c r="AY222" s="174" t="s">
        <v>177</v>
      </c>
    </row>
    <row r="223" spans="2:65" s="179" customFormat="1">
      <c r="B223" s="180"/>
      <c r="D223" s="173" t="s">
        <v>184</v>
      </c>
      <c r="E223" s="181"/>
      <c r="F223" s="182" t="s">
        <v>268</v>
      </c>
      <c r="H223" s="183">
        <v>10.928000000000001</v>
      </c>
      <c r="I223" s="184"/>
      <c r="L223" s="180"/>
      <c r="M223" s="185"/>
      <c r="T223" s="186"/>
      <c r="AT223" s="181" t="s">
        <v>184</v>
      </c>
      <c r="AU223" s="181" t="s">
        <v>88</v>
      </c>
      <c r="AV223" s="179" t="s">
        <v>88</v>
      </c>
      <c r="AW223" s="179" t="s">
        <v>29</v>
      </c>
      <c r="AX223" s="179" t="s">
        <v>75</v>
      </c>
      <c r="AY223" s="181" t="s">
        <v>177</v>
      </c>
    </row>
    <row r="224" spans="2:65" s="171" customFormat="1">
      <c r="B224" s="172"/>
      <c r="D224" s="173" t="s">
        <v>184</v>
      </c>
      <c r="E224" s="174"/>
      <c r="F224" s="175" t="s">
        <v>269</v>
      </c>
      <c r="H224" s="174"/>
      <c r="I224" s="176"/>
      <c r="L224" s="172"/>
      <c r="M224" s="177"/>
      <c r="T224" s="178"/>
      <c r="AT224" s="174" t="s">
        <v>184</v>
      </c>
      <c r="AU224" s="174" t="s">
        <v>88</v>
      </c>
      <c r="AV224" s="171" t="s">
        <v>82</v>
      </c>
      <c r="AW224" s="171" t="s">
        <v>29</v>
      </c>
      <c r="AX224" s="171" t="s">
        <v>75</v>
      </c>
      <c r="AY224" s="174" t="s">
        <v>177</v>
      </c>
    </row>
    <row r="225" spans="2:51" s="179" customFormat="1">
      <c r="B225" s="180"/>
      <c r="D225" s="173" t="s">
        <v>184</v>
      </c>
      <c r="E225" s="181"/>
      <c r="F225" s="182" t="s">
        <v>270</v>
      </c>
      <c r="H225" s="183">
        <v>2.1</v>
      </c>
      <c r="I225" s="184"/>
      <c r="L225" s="180"/>
      <c r="M225" s="185"/>
      <c r="T225" s="186"/>
      <c r="AT225" s="181" t="s">
        <v>184</v>
      </c>
      <c r="AU225" s="181" t="s">
        <v>88</v>
      </c>
      <c r="AV225" s="179" t="s">
        <v>88</v>
      </c>
      <c r="AW225" s="179" t="s">
        <v>29</v>
      </c>
      <c r="AX225" s="179" t="s">
        <v>75</v>
      </c>
      <c r="AY225" s="181" t="s">
        <v>177</v>
      </c>
    </row>
    <row r="226" spans="2:51" s="171" customFormat="1">
      <c r="B226" s="172"/>
      <c r="D226" s="173" t="s">
        <v>184</v>
      </c>
      <c r="E226" s="174"/>
      <c r="F226" s="175" t="s">
        <v>221</v>
      </c>
      <c r="H226" s="174"/>
      <c r="I226" s="176"/>
      <c r="L226" s="172"/>
      <c r="M226" s="177"/>
      <c r="T226" s="178"/>
      <c r="AT226" s="174" t="s">
        <v>184</v>
      </c>
      <c r="AU226" s="174" t="s">
        <v>88</v>
      </c>
      <c r="AV226" s="171" t="s">
        <v>82</v>
      </c>
      <c r="AW226" s="171" t="s">
        <v>29</v>
      </c>
      <c r="AX226" s="171" t="s">
        <v>75</v>
      </c>
      <c r="AY226" s="174" t="s">
        <v>177</v>
      </c>
    </row>
    <row r="227" spans="2:51" s="179" customFormat="1">
      <c r="B227" s="180"/>
      <c r="D227" s="173" t="s">
        <v>184</v>
      </c>
      <c r="E227" s="181"/>
      <c r="F227" s="182" t="s">
        <v>271</v>
      </c>
      <c r="H227" s="183">
        <v>10.89</v>
      </c>
      <c r="I227" s="184"/>
      <c r="L227" s="180"/>
      <c r="M227" s="185"/>
      <c r="T227" s="186"/>
      <c r="AT227" s="181" t="s">
        <v>184</v>
      </c>
      <c r="AU227" s="181" t="s">
        <v>88</v>
      </c>
      <c r="AV227" s="179" t="s">
        <v>88</v>
      </c>
      <c r="AW227" s="179" t="s">
        <v>29</v>
      </c>
      <c r="AX227" s="179" t="s">
        <v>75</v>
      </c>
      <c r="AY227" s="181" t="s">
        <v>177</v>
      </c>
    </row>
    <row r="228" spans="2:51" s="171" customFormat="1">
      <c r="B228" s="172"/>
      <c r="D228" s="173" t="s">
        <v>184</v>
      </c>
      <c r="E228" s="174"/>
      <c r="F228" s="175" t="s">
        <v>269</v>
      </c>
      <c r="H228" s="174"/>
      <c r="I228" s="176"/>
      <c r="L228" s="172"/>
      <c r="M228" s="177"/>
      <c r="T228" s="178"/>
      <c r="AT228" s="174" t="s">
        <v>184</v>
      </c>
      <c r="AU228" s="174" t="s">
        <v>88</v>
      </c>
      <c r="AV228" s="171" t="s">
        <v>82</v>
      </c>
      <c r="AW228" s="171" t="s">
        <v>29</v>
      </c>
      <c r="AX228" s="171" t="s">
        <v>75</v>
      </c>
      <c r="AY228" s="174" t="s">
        <v>177</v>
      </c>
    </row>
    <row r="229" spans="2:51" s="179" customFormat="1">
      <c r="B229" s="180"/>
      <c r="D229" s="173" t="s">
        <v>184</v>
      </c>
      <c r="E229" s="181"/>
      <c r="F229" s="182" t="s">
        <v>272</v>
      </c>
      <c r="H229" s="183">
        <v>1.08</v>
      </c>
      <c r="I229" s="184"/>
      <c r="L229" s="180"/>
      <c r="M229" s="185"/>
      <c r="T229" s="186"/>
      <c r="AT229" s="181" t="s">
        <v>184</v>
      </c>
      <c r="AU229" s="181" t="s">
        <v>88</v>
      </c>
      <c r="AV229" s="179" t="s">
        <v>88</v>
      </c>
      <c r="AW229" s="179" t="s">
        <v>29</v>
      </c>
      <c r="AX229" s="179" t="s">
        <v>75</v>
      </c>
      <c r="AY229" s="181" t="s">
        <v>177</v>
      </c>
    </row>
    <row r="230" spans="2:51" s="179" customFormat="1">
      <c r="B230" s="180"/>
      <c r="D230" s="173" t="s">
        <v>184</v>
      </c>
      <c r="E230" s="181"/>
      <c r="F230" s="182" t="s">
        <v>273</v>
      </c>
      <c r="H230" s="183">
        <v>0.61399999999999999</v>
      </c>
      <c r="I230" s="184"/>
      <c r="L230" s="180"/>
      <c r="M230" s="185"/>
      <c r="T230" s="186"/>
      <c r="AT230" s="181" t="s">
        <v>184</v>
      </c>
      <c r="AU230" s="181" t="s">
        <v>88</v>
      </c>
      <c r="AV230" s="179" t="s">
        <v>88</v>
      </c>
      <c r="AW230" s="179" t="s">
        <v>29</v>
      </c>
      <c r="AX230" s="179" t="s">
        <v>75</v>
      </c>
      <c r="AY230" s="181" t="s">
        <v>177</v>
      </c>
    </row>
    <row r="231" spans="2:51" s="195" customFormat="1">
      <c r="B231" s="196"/>
      <c r="D231" s="173" t="s">
        <v>184</v>
      </c>
      <c r="E231" s="197"/>
      <c r="F231" s="198" t="s">
        <v>223</v>
      </c>
      <c r="H231" s="199">
        <v>25.611999999999998</v>
      </c>
      <c r="I231" s="200"/>
      <c r="L231" s="196"/>
      <c r="M231" s="201"/>
      <c r="T231" s="202"/>
      <c r="AT231" s="197" t="s">
        <v>184</v>
      </c>
      <c r="AU231" s="197" t="s">
        <v>88</v>
      </c>
      <c r="AV231" s="195" t="s">
        <v>193</v>
      </c>
      <c r="AW231" s="195" t="s">
        <v>29</v>
      </c>
      <c r="AX231" s="195" t="s">
        <v>75</v>
      </c>
      <c r="AY231" s="197" t="s">
        <v>177</v>
      </c>
    </row>
    <row r="232" spans="2:51" s="171" customFormat="1">
      <c r="B232" s="172"/>
      <c r="D232" s="173" t="s">
        <v>184</v>
      </c>
      <c r="E232" s="174"/>
      <c r="F232" s="175" t="s">
        <v>224</v>
      </c>
      <c r="H232" s="174"/>
      <c r="I232" s="176"/>
      <c r="L232" s="172"/>
      <c r="M232" s="177"/>
      <c r="T232" s="178"/>
      <c r="AT232" s="174" t="s">
        <v>184</v>
      </c>
      <c r="AU232" s="174" t="s">
        <v>88</v>
      </c>
      <c r="AV232" s="171" t="s">
        <v>82</v>
      </c>
      <c r="AW232" s="171" t="s">
        <v>29</v>
      </c>
      <c r="AX232" s="171" t="s">
        <v>75</v>
      </c>
      <c r="AY232" s="174" t="s">
        <v>177</v>
      </c>
    </row>
    <row r="233" spans="2:51" s="171" customFormat="1">
      <c r="B233" s="172"/>
      <c r="D233" s="173" t="s">
        <v>184</v>
      </c>
      <c r="E233" s="174"/>
      <c r="F233" s="175" t="s">
        <v>219</v>
      </c>
      <c r="H233" s="174"/>
      <c r="I233" s="176"/>
      <c r="L233" s="172"/>
      <c r="M233" s="177"/>
      <c r="T233" s="178"/>
      <c r="AT233" s="174" t="s">
        <v>184</v>
      </c>
      <c r="AU233" s="174" t="s">
        <v>88</v>
      </c>
      <c r="AV233" s="171" t="s">
        <v>82</v>
      </c>
      <c r="AW233" s="171" t="s">
        <v>29</v>
      </c>
      <c r="AX233" s="171" t="s">
        <v>75</v>
      </c>
      <c r="AY233" s="174" t="s">
        <v>177</v>
      </c>
    </row>
    <row r="234" spans="2:51" s="179" customFormat="1">
      <c r="B234" s="180"/>
      <c r="D234" s="173" t="s">
        <v>184</v>
      </c>
      <c r="E234" s="181"/>
      <c r="F234" s="182" t="s">
        <v>274</v>
      </c>
      <c r="H234" s="183">
        <v>2.5</v>
      </c>
      <c r="I234" s="184"/>
      <c r="L234" s="180"/>
      <c r="M234" s="185"/>
      <c r="T234" s="186"/>
      <c r="AT234" s="181" t="s">
        <v>184</v>
      </c>
      <c r="AU234" s="181" t="s">
        <v>88</v>
      </c>
      <c r="AV234" s="179" t="s">
        <v>88</v>
      </c>
      <c r="AW234" s="179" t="s">
        <v>29</v>
      </c>
      <c r="AX234" s="179" t="s">
        <v>75</v>
      </c>
      <c r="AY234" s="181" t="s">
        <v>177</v>
      </c>
    </row>
    <row r="235" spans="2:51" s="171" customFormat="1">
      <c r="B235" s="172"/>
      <c r="D235" s="173" t="s">
        <v>184</v>
      </c>
      <c r="E235" s="174"/>
      <c r="F235" s="175" t="s">
        <v>269</v>
      </c>
      <c r="H235" s="174"/>
      <c r="I235" s="176"/>
      <c r="L235" s="172"/>
      <c r="M235" s="177"/>
      <c r="T235" s="178"/>
      <c r="AT235" s="174" t="s">
        <v>184</v>
      </c>
      <c r="AU235" s="174" t="s">
        <v>88</v>
      </c>
      <c r="AV235" s="171" t="s">
        <v>82</v>
      </c>
      <c r="AW235" s="171" t="s">
        <v>29</v>
      </c>
      <c r="AX235" s="171" t="s">
        <v>75</v>
      </c>
      <c r="AY235" s="174" t="s">
        <v>177</v>
      </c>
    </row>
    <row r="236" spans="2:51" s="179" customFormat="1">
      <c r="B236" s="180"/>
      <c r="D236" s="173" t="s">
        <v>184</v>
      </c>
      <c r="E236" s="181"/>
      <c r="F236" s="182" t="s">
        <v>275</v>
      </c>
      <c r="H236" s="183">
        <v>1.1399999999999999</v>
      </c>
      <c r="I236" s="184"/>
      <c r="L236" s="180"/>
      <c r="M236" s="185"/>
      <c r="T236" s="186"/>
      <c r="AT236" s="181" t="s">
        <v>184</v>
      </c>
      <c r="AU236" s="181" t="s">
        <v>88</v>
      </c>
      <c r="AV236" s="179" t="s">
        <v>88</v>
      </c>
      <c r="AW236" s="179" t="s">
        <v>29</v>
      </c>
      <c r="AX236" s="179" t="s">
        <v>75</v>
      </c>
      <c r="AY236" s="181" t="s">
        <v>177</v>
      </c>
    </row>
    <row r="237" spans="2:51" s="179" customFormat="1">
      <c r="B237" s="180"/>
      <c r="D237" s="173" t="s">
        <v>184</v>
      </c>
      <c r="E237" s="181"/>
      <c r="F237" s="182" t="s">
        <v>276</v>
      </c>
      <c r="H237" s="183">
        <v>0.71199999999999997</v>
      </c>
      <c r="I237" s="184"/>
      <c r="L237" s="180"/>
      <c r="M237" s="185"/>
      <c r="T237" s="186"/>
      <c r="AT237" s="181" t="s">
        <v>184</v>
      </c>
      <c r="AU237" s="181" t="s">
        <v>88</v>
      </c>
      <c r="AV237" s="179" t="s">
        <v>88</v>
      </c>
      <c r="AW237" s="179" t="s">
        <v>29</v>
      </c>
      <c r="AX237" s="179" t="s">
        <v>75</v>
      </c>
      <c r="AY237" s="181" t="s">
        <v>177</v>
      </c>
    </row>
    <row r="238" spans="2:51" s="171" customFormat="1">
      <c r="B238" s="172"/>
      <c r="D238" s="173" t="s">
        <v>184</v>
      </c>
      <c r="E238" s="174"/>
      <c r="F238" s="175" t="s">
        <v>221</v>
      </c>
      <c r="H238" s="174"/>
      <c r="I238" s="176"/>
      <c r="L238" s="172"/>
      <c r="M238" s="177"/>
      <c r="T238" s="178"/>
      <c r="AT238" s="174" t="s">
        <v>184</v>
      </c>
      <c r="AU238" s="174" t="s">
        <v>88</v>
      </c>
      <c r="AV238" s="171" t="s">
        <v>82</v>
      </c>
      <c r="AW238" s="171" t="s">
        <v>29</v>
      </c>
      <c r="AX238" s="171" t="s">
        <v>75</v>
      </c>
      <c r="AY238" s="174" t="s">
        <v>177</v>
      </c>
    </row>
    <row r="239" spans="2:51" s="179" customFormat="1">
      <c r="B239" s="180"/>
      <c r="D239" s="173" t="s">
        <v>184</v>
      </c>
      <c r="E239" s="181"/>
      <c r="F239" s="182" t="s">
        <v>277</v>
      </c>
      <c r="H239" s="183">
        <v>2.4119999999999999</v>
      </c>
      <c r="I239" s="184"/>
      <c r="L239" s="180"/>
      <c r="M239" s="185"/>
      <c r="T239" s="186"/>
      <c r="AT239" s="181" t="s">
        <v>184</v>
      </c>
      <c r="AU239" s="181" t="s">
        <v>88</v>
      </c>
      <c r="AV239" s="179" t="s">
        <v>88</v>
      </c>
      <c r="AW239" s="179" t="s">
        <v>29</v>
      </c>
      <c r="AX239" s="179" t="s">
        <v>75</v>
      </c>
      <c r="AY239" s="181" t="s">
        <v>177</v>
      </c>
    </row>
    <row r="240" spans="2:51" s="171" customFormat="1">
      <c r="B240" s="172"/>
      <c r="D240" s="173" t="s">
        <v>184</v>
      </c>
      <c r="E240" s="174"/>
      <c r="F240" s="175" t="s">
        <v>269</v>
      </c>
      <c r="H240" s="174"/>
      <c r="I240" s="176"/>
      <c r="L240" s="172"/>
      <c r="M240" s="177"/>
      <c r="T240" s="178"/>
      <c r="AT240" s="174" t="s">
        <v>184</v>
      </c>
      <c r="AU240" s="174" t="s">
        <v>88</v>
      </c>
      <c r="AV240" s="171" t="s">
        <v>82</v>
      </c>
      <c r="AW240" s="171" t="s">
        <v>29</v>
      </c>
      <c r="AX240" s="171" t="s">
        <v>75</v>
      </c>
      <c r="AY240" s="174" t="s">
        <v>177</v>
      </c>
    </row>
    <row r="241" spans="2:51" s="179" customFormat="1">
      <c r="B241" s="180"/>
      <c r="D241" s="173" t="s">
        <v>184</v>
      </c>
      <c r="E241" s="181"/>
      <c r="F241" s="182" t="s">
        <v>270</v>
      </c>
      <c r="H241" s="183">
        <v>2.1</v>
      </c>
      <c r="I241" s="184"/>
      <c r="L241" s="180"/>
      <c r="M241" s="185"/>
      <c r="T241" s="186"/>
      <c r="AT241" s="181" t="s">
        <v>184</v>
      </c>
      <c r="AU241" s="181" t="s">
        <v>88</v>
      </c>
      <c r="AV241" s="179" t="s">
        <v>88</v>
      </c>
      <c r="AW241" s="179" t="s">
        <v>29</v>
      </c>
      <c r="AX241" s="179" t="s">
        <v>75</v>
      </c>
      <c r="AY241" s="181" t="s">
        <v>177</v>
      </c>
    </row>
    <row r="242" spans="2:51" s="179" customFormat="1">
      <c r="B242" s="180"/>
      <c r="D242" s="173" t="s">
        <v>184</v>
      </c>
      <c r="E242" s="181"/>
      <c r="F242" s="182" t="s">
        <v>278</v>
      </c>
      <c r="H242" s="183">
        <v>0.67400000000000004</v>
      </c>
      <c r="I242" s="184"/>
      <c r="L242" s="180"/>
      <c r="M242" s="185"/>
      <c r="T242" s="186"/>
      <c r="AT242" s="181" t="s">
        <v>184</v>
      </c>
      <c r="AU242" s="181" t="s">
        <v>88</v>
      </c>
      <c r="AV242" s="179" t="s">
        <v>88</v>
      </c>
      <c r="AW242" s="179" t="s">
        <v>29</v>
      </c>
      <c r="AX242" s="179" t="s">
        <v>75</v>
      </c>
      <c r="AY242" s="181" t="s">
        <v>177</v>
      </c>
    </row>
    <row r="243" spans="2:51" s="195" customFormat="1">
      <c r="B243" s="196"/>
      <c r="D243" s="173" t="s">
        <v>184</v>
      </c>
      <c r="E243" s="197"/>
      <c r="F243" s="198" t="s">
        <v>223</v>
      </c>
      <c r="H243" s="199">
        <v>9.5380000000000003</v>
      </c>
      <c r="I243" s="200"/>
      <c r="L243" s="196"/>
      <c r="M243" s="201"/>
      <c r="T243" s="202"/>
      <c r="AT243" s="197" t="s">
        <v>184</v>
      </c>
      <c r="AU243" s="197" t="s">
        <v>88</v>
      </c>
      <c r="AV243" s="195" t="s">
        <v>193</v>
      </c>
      <c r="AW243" s="195" t="s">
        <v>29</v>
      </c>
      <c r="AX243" s="195" t="s">
        <v>75</v>
      </c>
      <c r="AY243" s="197" t="s">
        <v>177</v>
      </c>
    </row>
    <row r="244" spans="2:51" s="171" customFormat="1">
      <c r="B244" s="172"/>
      <c r="D244" s="173" t="s">
        <v>184</v>
      </c>
      <c r="E244" s="174"/>
      <c r="F244" s="175" t="s">
        <v>227</v>
      </c>
      <c r="H244" s="174"/>
      <c r="I244" s="176"/>
      <c r="L244" s="172"/>
      <c r="M244" s="177"/>
      <c r="T244" s="178"/>
      <c r="AT244" s="174" t="s">
        <v>184</v>
      </c>
      <c r="AU244" s="174" t="s">
        <v>88</v>
      </c>
      <c r="AV244" s="171" t="s">
        <v>82</v>
      </c>
      <c r="AW244" s="171" t="s">
        <v>29</v>
      </c>
      <c r="AX244" s="171" t="s">
        <v>75</v>
      </c>
      <c r="AY244" s="174" t="s">
        <v>177</v>
      </c>
    </row>
    <row r="245" spans="2:51" s="171" customFormat="1">
      <c r="B245" s="172"/>
      <c r="D245" s="173" t="s">
        <v>184</v>
      </c>
      <c r="E245" s="174"/>
      <c r="F245" s="175" t="s">
        <v>219</v>
      </c>
      <c r="H245" s="174"/>
      <c r="I245" s="176"/>
      <c r="L245" s="172"/>
      <c r="M245" s="177"/>
      <c r="T245" s="178"/>
      <c r="AT245" s="174" t="s">
        <v>184</v>
      </c>
      <c r="AU245" s="174" t="s">
        <v>88</v>
      </c>
      <c r="AV245" s="171" t="s">
        <v>82</v>
      </c>
      <c r="AW245" s="171" t="s">
        <v>29</v>
      </c>
      <c r="AX245" s="171" t="s">
        <v>75</v>
      </c>
      <c r="AY245" s="174" t="s">
        <v>177</v>
      </c>
    </row>
    <row r="246" spans="2:51" s="179" customFormat="1">
      <c r="B246" s="180"/>
      <c r="D246" s="173" t="s">
        <v>184</v>
      </c>
      <c r="E246" s="181"/>
      <c r="F246" s="182" t="s">
        <v>279</v>
      </c>
      <c r="H246" s="183">
        <v>2.4159999999999999</v>
      </c>
      <c r="I246" s="184"/>
      <c r="L246" s="180"/>
      <c r="M246" s="185"/>
      <c r="T246" s="186"/>
      <c r="AT246" s="181" t="s">
        <v>184</v>
      </c>
      <c r="AU246" s="181" t="s">
        <v>88</v>
      </c>
      <c r="AV246" s="179" t="s">
        <v>88</v>
      </c>
      <c r="AW246" s="179" t="s">
        <v>29</v>
      </c>
      <c r="AX246" s="179" t="s">
        <v>75</v>
      </c>
      <c r="AY246" s="181" t="s">
        <v>177</v>
      </c>
    </row>
    <row r="247" spans="2:51" s="171" customFormat="1">
      <c r="B247" s="172"/>
      <c r="D247" s="173" t="s">
        <v>184</v>
      </c>
      <c r="E247" s="174"/>
      <c r="F247" s="175" t="s">
        <v>269</v>
      </c>
      <c r="H247" s="174"/>
      <c r="I247" s="176"/>
      <c r="L247" s="172"/>
      <c r="M247" s="177"/>
      <c r="T247" s="178"/>
      <c r="AT247" s="174" t="s">
        <v>184</v>
      </c>
      <c r="AU247" s="174" t="s">
        <v>88</v>
      </c>
      <c r="AV247" s="171" t="s">
        <v>82</v>
      </c>
      <c r="AW247" s="171" t="s">
        <v>29</v>
      </c>
      <c r="AX247" s="171" t="s">
        <v>75</v>
      </c>
      <c r="AY247" s="174" t="s">
        <v>177</v>
      </c>
    </row>
    <row r="248" spans="2:51" s="179" customFormat="1">
      <c r="B248" s="180"/>
      <c r="D248" s="173" t="s">
        <v>184</v>
      </c>
      <c r="E248" s="181"/>
      <c r="F248" s="182" t="s">
        <v>270</v>
      </c>
      <c r="H248" s="183">
        <v>2.1</v>
      </c>
      <c r="I248" s="184"/>
      <c r="L248" s="180"/>
      <c r="M248" s="185"/>
      <c r="T248" s="186"/>
      <c r="AT248" s="181" t="s">
        <v>184</v>
      </c>
      <c r="AU248" s="181" t="s">
        <v>88</v>
      </c>
      <c r="AV248" s="179" t="s">
        <v>88</v>
      </c>
      <c r="AW248" s="179" t="s">
        <v>29</v>
      </c>
      <c r="AX248" s="179" t="s">
        <v>75</v>
      </c>
      <c r="AY248" s="181" t="s">
        <v>177</v>
      </c>
    </row>
    <row r="249" spans="2:51" s="179" customFormat="1">
      <c r="B249" s="180"/>
      <c r="D249" s="173" t="s">
        <v>184</v>
      </c>
      <c r="E249" s="181"/>
      <c r="F249" s="182" t="s">
        <v>280</v>
      </c>
      <c r="H249" s="183">
        <v>0.82</v>
      </c>
      <c r="I249" s="184"/>
      <c r="L249" s="180"/>
      <c r="M249" s="185"/>
      <c r="T249" s="186"/>
      <c r="AT249" s="181" t="s">
        <v>184</v>
      </c>
      <c r="AU249" s="181" t="s">
        <v>88</v>
      </c>
      <c r="AV249" s="179" t="s">
        <v>88</v>
      </c>
      <c r="AW249" s="179" t="s">
        <v>29</v>
      </c>
      <c r="AX249" s="179" t="s">
        <v>75</v>
      </c>
      <c r="AY249" s="181" t="s">
        <v>177</v>
      </c>
    </row>
    <row r="250" spans="2:51" s="171" customFormat="1">
      <c r="B250" s="172"/>
      <c r="D250" s="173" t="s">
        <v>184</v>
      </c>
      <c r="E250" s="174"/>
      <c r="F250" s="175" t="s">
        <v>221</v>
      </c>
      <c r="H250" s="174"/>
      <c r="I250" s="176"/>
      <c r="L250" s="172"/>
      <c r="M250" s="177"/>
      <c r="T250" s="178"/>
      <c r="AT250" s="174" t="s">
        <v>184</v>
      </c>
      <c r="AU250" s="174" t="s">
        <v>88</v>
      </c>
      <c r="AV250" s="171" t="s">
        <v>82</v>
      </c>
      <c r="AW250" s="171" t="s">
        <v>29</v>
      </c>
      <c r="AX250" s="171" t="s">
        <v>75</v>
      </c>
      <c r="AY250" s="174" t="s">
        <v>177</v>
      </c>
    </row>
    <row r="251" spans="2:51" s="179" customFormat="1">
      <c r="B251" s="180"/>
      <c r="D251" s="173" t="s">
        <v>184</v>
      </c>
      <c r="E251" s="181"/>
      <c r="F251" s="182" t="s">
        <v>281</v>
      </c>
      <c r="H251" s="183">
        <v>2.504</v>
      </c>
      <c r="I251" s="184"/>
      <c r="L251" s="180"/>
      <c r="M251" s="185"/>
      <c r="T251" s="186"/>
      <c r="AT251" s="181" t="s">
        <v>184</v>
      </c>
      <c r="AU251" s="181" t="s">
        <v>88</v>
      </c>
      <c r="AV251" s="179" t="s">
        <v>88</v>
      </c>
      <c r="AW251" s="179" t="s">
        <v>29</v>
      </c>
      <c r="AX251" s="179" t="s">
        <v>75</v>
      </c>
      <c r="AY251" s="181" t="s">
        <v>177</v>
      </c>
    </row>
    <row r="252" spans="2:51" s="171" customFormat="1">
      <c r="B252" s="172"/>
      <c r="D252" s="173" t="s">
        <v>184</v>
      </c>
      <c r="E252" s="174"/>
      <c r="F252" s="175" t="s">
        <v>269</v>
      </c>
      <c r="H252" s="174"/>
      <c r="I252" s="176"/>
      <c r="L252" s="172"/>
      <c r="M252" s="177"/>
      <c r="T252" s="178"/>
      <c r="AT252" s="174" t="s">
        <v>184</v>
      </c>
      <c r="AU252" s="174" t="s">
        <v>88</v>
      </c>
      <c r="AV252" s="171" t="s">
        <v>82</v>
      </c>
      <c r="AW252" s="171" t="s">
        <v>29</v>
      </c>
      <c r="AX252" s="171" t="s">
        <v>75</v>
      </c>
      <c r="AY252" s="174" t="s">
        <v>177</v>
      </c>
    </row>
    <row r="253" spans="2:51" s="179" customFormat="1">
      <c r="B253" s="180"/>
      <c r="D253" s="173" t="s">
        <v>184</v>
      </c>
      <c r="E253" s="181"/>
      <c r="F253" s="182" t="s">
        <v>272</v>
      </c>
      <c r="H253" s="183">
        <v>1.08</v>
      </c>
      <c r="I253" s="184"/>
      <c r="L253" s="180"/>
      <c r="M253" s="185"/>
      <c r="T253" s="186"/>
      <c r="AT253" s="181" t="s">
        <v>184</v>
      </c>
      <c r="AU253" s="181" t="s">
        <v>88</v>
      </c>
      <c r="AV253" s="179" t="s">
        <v>88</v>
      </c>
      <c r="AW253" s="179" t="s">
        <v>29</v>
      </c>
      <c r="AX253" s="179" t="s">
        <v>75</v>
      </c>
      <c r="AY253" s="181" t="s">
        <v>177</v>
      </c>
    </row>
    <row r="254" spans="2:51" s="179" customFormat="1">
      <c r="B254" s="180"/>
      <c r="D254" s="173" t="s">
        <v>184</v>
      </c>
      <c r="E254" s="181"/>
      <c r="F254" s="182" t="s">
        <v>282</v>
      </c>
      <c r="H254" s="183">
        <v>0.73</v>
      </c>
      <c r="I254" s="184"/>
      <c r="L254" s="180"/>
      <c r="M254" s="185"/>
      <c r="T254" s="186"/>
      <c r="AT254" s="181" t="s">
        <v>184</v>
      </c>
      <c r="AU254" s="181" t="s">
        <v>88</v>
      </c>
      <c r="AV254" s="179" t="s">
        <v>88</v>
      </c>
      <c r="AW254" s="179" t="s">
        <v>29</v>
      </c>
      <c r="AX254" s="179" t="s">
        <v>75</v>
      </c>
      <c r="AY254" s="181" t="s">
        <v>177</v>
      </c>
    </row>
    <row r="255" spans="2:51" s="195" customFormat="1">
      <c r="B255" s="196"/>
      <c r="D255" s="173" t="s">
        <v>184</v>
      </c>
      <c r="E255" s="197"/>
      <c r="F255" s="198" t="s">
        <v>223</v>
      </c>
      <c r="H255" s="199">
        <v>9.65</v>
      </c>
      <c r="I255" s="200"/>
      <c r="L255" s="196"/>
      <c r="M255" s="201"/>
      <c r="T255" s="202"/>
      <c r="AT255" s="197" t="s">
        <v>184</v>
      </c>
      <c r="AU255" s="197" t="s">
        <v>88</v>
      </c>
      <c r="AV255" s="195" t="s">
        <v>193</v>
      </c>
      <c r="AW255" s="195" t="s">
        <v>29</v>
      </c>
      <c r="AX255" s="195" t="s">
        <v>75</v>
      </c>
      <c r="AY255" s="197" t="s">
        <v>177</v>
      </c>
    </row>
    <row r="256" spans="2:51" s="171" customFormat="1">
      <c r="B256" s="172"/>
      <c r="D256" s="173" t="s">
        <v>184</v>
      </c>
      <c r="E256" s="174"/>
      <c r="F256" s="175" t="s">
        <v>229</v>
      </c>
      <c r="H256" s="174"/>
      <c r="I256" s="176"/>
      <c r="L256" s="172"/>
      <c r="M256" s="177"/>
      <c r="T256" s="178"/>
      <c r="AT256" s="174" t="s">
        <v>184</v>
      </c>
      <c r="AU256" s="174" t="s">
        <v>88</v>
      </c>
      <c r="AV256" s="171" t="s">
        <v>82</v>
      </c>
      <c r="AW256" s="171" t="s">
        <v>29</v>
      </c>
      <c r="AX256" s="171" t="s">
        <v>75</v>
      </c>
      <c r="AY256" s="174" t="s">
        <v>177</v>
      </c>
    </row>
    <row r="257" spans="2:65" s="171" customFormat="1">
      <c r="B257" s="172"/>
      <c r="D257" s="173" t="s">
        <v>184</v>
      </c>
      <c r="E257" s="174"/>
      <c r="F257" s="175" t="s">
        <v>219</v>
      </c>
      <c r="H257" s="174"/>
      <c r="I257" s="176"/>
      <c r="L257" s="172"/>
      <c r="M257" s="177"/>
      <c r="T257" s="178"/>
      <c r="AT257" s="174" t="s">
        <v>184</v>
      </c>
      <c r="AU257" s="174" t="s">
        <v>88</v>
      </c>
      <c r="AV257" s="171" t="s">
        <v>82</v>
      </c>
      <c r="AW257" s="171" t="s">
        <v>29</v>
      </c>
      <c r="AX257" s="171" t="s">
        <v>75</v>
      </c>
      <c r="AY257" s="174" t="s">
        <v>177</v>
      </c>
    </row>
    <row r="258" spans="2:65" s="179" customFormat="1">
      <c r="B258" s="180"/>
      <c r="D258" s="173" t="s">
        <v>184</v>
      </c>
      <c r="E258" s="181"/>
      <c r="F258" s="182" t="s">
        <v>283</v>
      </c>
      <c r="H258" s="183">
        <v>1.5840000000000001</v>
      </c>
      <c r="I258" s="184"/>
      <c r="L258" s="180"/>
      <c r="M258" s="185"/>
      <c r="T258" s="186"/>
      <c r="AT258" s="181" t="s">
        <v>184</v>
      </c>
      <c r="AU258" s="181" t="s">
        <v>88</v>
      </c>
      <c r="AV258" s="179" t="s">
        <v>88</v>
      </c>
      <c r="AW258" s="179" t="s">
        <v>29</v>
      </c>
      <c r="AX258" s="179" t="s">
        <v>75</v>
      </c>
      <c r="AY258" s="181" t="s">
        <v>177</v>
      </c>
    </row>
    <row r="259" spans="2:65" s="171" customFormat="1">
      <c r="B259" s="172"/>
      <c r="D259" s="173" t="s">
        <v>184</v>
      </c>
      <c r="E259" s="174"/>
      <c r="F259" s="175" t="s">
        <v>269</v>
      </c>
      <c r="H259" s="174"/>
      <c r="I259" s="176"/>
      <c r="L259" s="172"/>
      <c r="M259" s="177"/>
      <c r="T259" s="178"/>
      <c r="AT259" s="174" t="s">
        <v>184</v>
      </c>
      <c r="AU259" s="174" t="s">
        <v>88</v>
      </c>
      <c r="AV259" s="171" t="s">
        <v>82</v>
      </c>
      <c r="AW259" s="171" t="s">
        <v>29</v>
      </c>
      <c r="AX259" s="171" t="s">
        <v>75</v>
      </c>
      <c r="AY259" s="174" t="s">
        <v>177</v>
      </c>
    </row>
    <row r="260" spans="2:65" s="179" customFormat="1">
      <c r="B260" s="180"/>
      <c r="D260" s="173" t="s">
        <v>184</v>
      </c>
      <c r="E260" s="181"/>
      <c r="F260" s="182" t="s">
        <v>284</v>
      </c>
      <c r="H260" s="183">
        <v>0.76</v>
      </c>
      <c r="I260" s="184"/>
      <c r="L260" s="180"/>
      <c r="M260" s="185"/>
      <c r="T260" s="186"/>
      <c r="AT260" s="181" t="s">
        <v>184</v>
      </c>
      <c r="AU260" s="181" t="s">
        <v>88</v>
      </c>
      <c r="AV260" s="179" t="s">
        <v>88</v>
      </c>
      <c r="AW260" s="179" t="s">
        <v>29</v>
      </c>
      <c r="AX260" s="179" t="s">
        <v>75</v>
      </c>
      <c r="AY260" s="181" t="s">
        <v>177</v>
      </c>
    </row>
    <row r="261" spans="2:65" s="179" customFormat="1">
      <c r="B261" s="180"/>
      <c r="D261" s="173" t="s">
        <v>184</v>
      </c>
      <c r="E261" s="181"/>
      <c r="F261" s="182" t="s">
        <v>285</v>
      </c>
      <c r="H261" s="183">
        <v>0.51400000000000001</v>
      </c>
      <c r="I261" s="184"/>
      <c r="L261" s="180"/>
      <c r="M261" s="185"/>
      <c r="T261" s="186"/>
      <c r="AT261" s="181" t="s">
        <v>184</v>
      </c>
      <c r="AU261" s="181" t="s">
        <v>88</v>
      </c>
      <c r="AV261" s="179" t="s">
        <v>88</v>
      </c>
      <c r="AW261" s="179" t="s">
        <v>29</v>
      </c>
      <c r="AX261" s="179" t="s">
        <v>75</v>
      </c>
      <c r="AY261" s="181" t="s">
        <v>177</v>
      </c>
    </row>
    <row r="262" spans="2:65" s="171" customFormat="1">
      <c r="B262" s="172"/>
      <c r="D262" s="173" t="s">
        <v>184</v>
      </c>
      <c r="E262" s="174"/>
      <c r="F262" s="175" t="s">
        <v>221</v>
      </c>
      <c r="H262" s="174"/>
      <c r="I262" s="176"/>
      <c r="L262" s="172"/>
      <c r="M262" s="177"/>
      <c r="T262" s="178"/>
      <c r="AT262" s="174" t="s">
        <v>184</v>
      </c>
      <c r="AU262" s="174" t="s">
        <v>88</v>
      </c>
      <c r="AV262" s="171" t="s">
        <v>82</v>
      </c>
      <c r="AW262" s="171" t="s">
        <v>29</v>
      </c>
      <c r="AX262" s="171" t="s">
        <v>75</v>
      </c>
      <c r="AY262" s="174" t="s">
        <v>177</v>
      </c>
    </row>
    <row r="263" spans="2:65" s="179" customFormat="1">
      <c r="B263" s="180"/>
      <c r="D263" s="173" t="s">
        <v>184</v>
      </c>
      <c r="E263" s="181"/>
      <c r="F263" s="182" t="s">
        <v>286</v>
      </c>
      <c r="H263" s="183">
        <v>1.6950000000000001</v>
      </c>
      <c r="I263" s="184"/>
      <c r="L263" s="180"/>
      <c r="M263" s="185"/>
      <c r="T263" s="186"/>
      <c r="AT263" s="181" t="s">
        <v>184</v>
      </c>
      <c r="AU263" s="181" t="s">
        <v>88</v>
      </c>
      <c r="AV263" s="179" t="s">
        <v>88</v>
      </c>
      <c r="AW263" s="179" t="s">
        <v>29</v>
      </c>
      <c r="AX263" s="179" t="s">
        <v>75</v>
      </c>
      <c r="AY263" s="181" t="s">
        <v>177</v>
      </c>
    </row>
    <row r="264" spans="2:65" s="171" customFormat="1">
      <c r="B264" s="172"/>
      <c r="D264" s="173" t="s">
        <v>184</v>
      </c>
      <c r="E264" s="174"/>
      <c r="F264" s="175" t="s">
        <v>269</v>
      </c>
      <c r="H264" s="174"/>
      <c r="I264" s="176"/>
      <c r="L264" s="172"/>
      <c r="M264" s="177"/>
      <c r="T264" s="178"/>
      <c r="AT264" s="174" t="s">
        <v>184</v>
      </c>
      <c r="AU264" s="174" t="s">
        <v>88</v>
      </c>
      <c r="AV264" s="171" t="s">
        <v>82</v>
      </c>
      <c r="AW264" s="171" t="s">
        <v>29</v>
      </c>
      <c r="AX264" s="171" t="s">
        <v>75</v>
      </c>
      <c r="AY264" s="174" t="s">
        <v>177</v>
      </c>
    </row>
    <row r="265" spans="2:65" s="179" customFormat="1">
      <c r="B265" s="180"/>
      <c r="D265" s="173" t="s">
        <v>184</v>
      </c>
      <c r="E265" s="181"/>
      <c r="F265" s="182" t="s">
        <v>287</v>
      </c>
      <c r="H265" s="183">
        <v>1.26</v>
      </c>
      <c r="I265" s="184"/>
      <c r="L265" s="180"/>
      <c r="M265" s="185"/>
      <c r="T265" s="186"/>
      <c r="AT265" s="181" t="s">
        <v>184</v>
      </c>
      <c r="AU265" s="181" t="s">
        <v>88</v>
      </c>
      <c r="AV265" s="179" t="s">
        <v>88</v>
      </c>
      <c r="AW265" s="179" t="s">
        <v>29</v>
      </c>
      <c r="AX265" s="179" t="s">
        <v>75</v>
      </c>
      <c r="AY265" s="181" t="s">
        <v>177</v>
      </c>
    </row>
    <row r="266" spans="2:65" s="179" customFormat="1">
      <c r="B266" s="180"/>
      <c r="D266" s="173" t="s">
        <v>184</v>
      </c>
      <c r="E266" s="181"/>
      <c r="F266" s="182" t="s">
        <v>288</v>
      </c>
      <c r="H266" s="183">
        <v>0.56699999999999995</v>
      </c>
      <c r="I266" s="184"/>
      <c r="L266" s="180"/>
      <c r="M266" s="185"/>
      <c r="T266" s="186"/>
      <c r="AT266" s="181" t="s">
        <v>184</v>
      </c>
      <c r="AU266" s="181" t="s">
        <v>88</v>
      </c>
      <c r="AV266" s="179" t="s">
        <v>88</v>
      </c>
      <c r="AW266" s="179" t="s">
        <v>29</v>
      </c>
      <c r="AX266" s="179" t="s">
        <v>75</v>
      </c>
      <c r="AY266" s="181" t="s">
        <v>177</v>
      </c>
    </row>
    <row r="267" spans="2:65" s="195" customFormat="1">
      <c r="B267" s="196"/>
      <c r="D267" s="173" t="s">
        <v>184</v>
      </c>
      <c r="E267" s="197"/>
      <c r="F267" s="198" t="s">
        <v>223</v>
      </c>
      <c r="H267" s="199">
        <v>6.38</v>
      </c>
      <c r="I267" s="200"/>
      <c r="L267" s="196"/>
      <c r="M267" s="201"/>
      <c r="T267" s="202"/>
      <c r="AT267" s="197" t="s">
        <v>184</v>
      </c>
      <c r="AU267" s="197" t="s">
        <v>88</v>
      </c>
      <c r="AV267" s="195" t="s">
        <v>193</v>
      </c>
      <c r="AW267" s="195" t="s">
        <v>29</v>
      </c>
      <c r="AX267" s="195" t="s">
        <v>75</v>
      </c>
      <c r="AY267" s="197" t="s">
        <v>177</v>
      </c>
    </row>
    <row r="268" spans="2:65" s="187" customFormat="1">
      <c r="B268" s="188"/>
      <c r="D268" s="173" t="s">
        <v>184</v>
      </c>
      <c r="E268" s="189" t="s">
        <v>127</v>
      </c>
      <c r="F268" s="190" t="s">
        <v>189</v>
      </c>
      <c r="H268" s="191">
        <v>51.18</v>
      </c>
      <c r="I268" s="192"/>
      <c r="L268" s="188"/>
      <c r="M268" s="193"/>
      <c r="T268" s="194"/>
      <c r="AT268" s="189" t="s">
        <v>184</v>
      </c>
      <c r="AU268" s="189" t="s">
        <v>88</v>
      </c>
      <c r="AV268" s="187" t="s">
        <v>182</v>
      </c>
      <c r="AW268" s="187" t="s">
        <v>29</v>
      </c>
      <c r="AX268" s="187" t="s">
        <v>82</v>
      </c>
      <c r="AY268" s="189" t="s">
        <v>177</v>
      </c>
    </row>
    <row r="269" spans="2:65" s="20" customFormat="1" ht="24.15" customHeight="1">
      <c r="B269" s="130"/>
      <c r="C269" s="159" t="s">
        <v>289</v>
      </c>
      <c r="D269" s="159" t="s">
        <v>179</v>
      </c>
      <c r="E269" s="160" t="s">
        <v>290</v>
      </c>
      <c r="F269" s="161" t="s">
        <v>291</v>
      </c>
      <c r="G269" s="162" t="s">
        <v>252</v>
      </c>
      <c r="H269" s="163">
        <v>51.18</v>
      </c>
      <c r="I269" s="164"/>
      <c r="J269" s="165">
        <f>ROUND(I269*H269,2)</f>
        <v>0</v>
      </c>
      <c r="K269" s="166"/>
      <c r="L269" s="21"/>
      <c r="M269" s="167"/>
      <c r="N269" s="129" t="s">
        <v>41</v>
      </c>
      <c r="P269" s="168">
        <f>O269*H269</f>
        <v>0</v>
      </c>
      <c r="Q269" s="168">
        <v>0</v>
      </c>
      <c r="R269" s="168">
        <f>Q269*H269</f>
        <v>0</v>
      </c>
      <c r="S269" s="168">
        <v>0</v>
      </c>
      <c r="T269" s="169">
        <f>S269*H269</f>
        <v>0</v>
      </c>
      <c r="AR269" s="170" t="s">
        <v>182</v>
      </c>
      <c r="AT269" s="170" t="s">
        <v>179</v>
      </c>
      <c r="AU269" s="170" t="s">
        <v>88</v>
      </c>
      <c r="AY269" s="7" t="s">
        <v>177</v>
      </c>
      <c r="BE269" s="93">
        <f>IF(N269="základná",J269,0)</f>
        <v>0</v>
      </c>
      <c r="BF269" s="93">
        <f>IF(N269="znížená",J269,0)</f>
        <v>0</v>
      </c>
      <c r="BG269" s="93">
        <f>IF(N269="zákl. prenesená",J269,0)</f>
        <v>0</v>
      </c>
      <c r="BH269" s="93">
        <f>IF(N269="zníž. prenesená",J269,0)</f>
        <v>0</v>
      </c>
      <c r="BI269" s="93">
        <f>IF(N269="nulová",J269,0)</f>
        <v>0</v>
      </c>
      <c r="BJ269" s="7" t="s">
        <v>88</v>
      </c>
      <c r="BK269" s="93">
        <f>ROUND(I269*H269,2)</f>
        <v>0</v>
      </c>
      <c r="BL269" s="7" t="s">
        <v>182</v>
      </c>
      <c r="BM269" s="170" t="s">
        <v>292</v>
      </c>
    </row>
    <row r="270" spans="2:65" s="179" customFormat="1">
      <c r="B270" s="180"/>
      <c r="D270" s="173" t="s">
        <v>184</v>
      </c>
      <c r="E270" s="181"/>
      <c r="F270" s="182" t="s">
        <v>127</v>
      </c>
      <c r="H270" s="183">
        <v>51.18</v>
      </c>
      <c r="I270" s="184"/>
      <c r="L270" s="180"/>
      <c r="M270" s="185"/>
      <c r="T270" s="186"/>
      <c r="AT270" s="181" t="s">
        <v>184</v>
      </c>
      <c r="AU270" s="181" t="s">
        <v>88</v>
      </c>
      <c r="AV270" s="179" t="s">
        <v>88</v>
      </c>
      <c r="AW270" s="179" t="s">
        <v>29</v>
      </c>
      <c r="AX270" s="179" t="s">
        <v>82</v>
      </c>
      <c r="AY270" s="181" t="s">
        <v>177</v>
      </c>
    </row>
    <row r="271" spans="2:65" s="146" customFormat="1" ht="22.8" customHeight="1">
      <c r="B271" s="147"/>
      <c r="D271" s="148" t="s">
        <v>74</v>
      </c>
      <c r="E271" s="157" t="s">
        <v>182</v>
      </c>
      <c r="F271" s="157" t="s">
        <v>293</v>
      </c>
      <c r="I271" s="150"/>
      <c r="J271" s="158">
        <f>BK271</f>
        <v>0</v>
      </c>
      <c r="L271" s="147"/>
      <c r="M271" s="152"/>
      <c r="P271" s="153">
        <f>SUM(P272:P286)</f>
        <v>0</v>
      </c>
      <c r="R271" s="153">
        <f>SUM(R272:R286)</f>
        <v>32.131658879999996</v>
      </c>
      <c r="T271" s="154">
        <f>SUM(T272:T286)</f>
        <v>0</v>
      </c>
      <c r="AR271" s="148" t="s">
        <v>82</v>
      </c>
      <c r="AT271" s="155" t="s">
        <v>74</v>
      </c>
      <c r="AU271" s="155" t="s">
        <v>82</v>
      </c>
      <c r="AY271" s="148" t="s">
        <v>177</v>
      </c>
      <c r="BK271" s="156">
        <f>SUM(BK272:BK286)</f>
        <v>0</v>
      </c>
    </row>
    <row r="272" spans="2:65" s="20" customFormat="1" ht="33" customHeight="1">
      <c r="B272" s="130"/>
      <c r="C272" s="159" t="s">
        <v>294</v>
      </c>
      <c r="D272" s="159" t="s">
        <v>179</v>
      </c>
      <c r="E272" s="160" t="s">
        <v>295</v>
      </c>
      <c r="F272" s="161" t="s">
        <v>296</v>
      </c>
      <c r="G272" s="162" t="s">
        <v>181</v>
      </c>
      <c r="H272" s="163">
        <v>12.260999999999999</v>
      </c>
      <c r="I272" s="164"/>
      <c r="J272" s="165">
        <f>ROUND(I272*H272,2)</f>
        <v>0</v>
      </c>
      <c r="K272" s="166"/>
      <c r="L272" s="21"/>
      <c r="M272" s="167"/>
      <c r="N272" s="129" t="s">
        <v>41</v>
      </c>
      <c r="P272" s="168">
        <f>O272*H272</f>
        <v>0</v>
      </c>
      <c r="Q272" s="168">
        <v>2.4494199999999999</v>
      </c>
      <c r="R272" s="168">
        <f>Q272*H272</f>
        <v>30.032338619999997</v>
      </c>
      <c r="S272" s="168">
        <v>0</v>
      </c>
      <c r="T272" s="169">
        <f>S272*H272</f>
        <v>0</v>
      </c>
      <c r="AR272" s="170" t="s">
        <v>182</v>
      </c>
      <c r="AT272" s="170" t="s">
        <v>179</v>
      </c>
      <c r="AU272" s="170" t="s">
        <v>88</v>
      </c>
      <c r="AY272" s="7" t="s">
        <v>177</v>
      </c>
      <c r="BE272" s="93">
        <f>IF(N272="základná",J272,0)</f>
        <v>0</v>
      </c>
      <c r="BF272" s="93">
        <f>IF(N272="znížená",J272,0)</f>
        <v>0</v>
      </c>
      <c r="BG272" s="93">
        <f>IF(N272="zákl. prenesená",J272,0)</f>
        <v>0</v>
      </c>
      <c r="BH272" s="93">
        <f>IF(N272="zníž. prenesená",J272,0)</f>
        <v>0</v>
      </c>
      <c r="BI272" s="93">
        <f>IF(N272="nulová",J272,0)</f>
        <v>0</v>
      </c>
      <c r="BJ272" s="7" t="s">
        <v>88</v>
      </c>
      <c r="BK272" s="93">
        <f>ROUND(I272*H272,2)</f>
        <v>0</v>
      </c>
      <c r="BL272" s="7" t="s">
        <v>182</v>
      </c>
      <c r="BM272" s="170" t="s">
        <v>297</v>
      </c>
    </row>
    <row r="273" spans="2:65" s="171" customFormat="1">
      <c r="B273" s="172"/>
      <c r="D273" s="173" t="s">
        <v>184</v>
      </c>
      <c r="E273" s="174"/>
      <c r="F273" s="175" t="s">
        <v>246</v>
      </c>
      <c r="H273" s="174"/>
      <c r="I273" s="176"/>
      <c r="L273" s="172"/>
      <c r="M273" s="177"/>
      <c r="T273" s="178"/>
      <c r="AT273" s="174" t="s">
        <v>184</v>
      </c>
      <c r="AU273" s="174" t="s">
        <v>88</v>
      </c>
      <c r="AV273" s="171" t="s">
        <v>82</v>
      </c>
      <c r="AW273" s="171" t="s">
        <v>29</v>
      </c>
      <c r="AX273" s="171" t="s">
        <v>75</v>
      </c>
      <c r="AY273" s="174" t="s">
        <v>177</v>
      </c>
    </row>
    <row r="274" spans="2:65" s="171" customFormat="1">
      <c r="B274" s="172"/>
      <c r="D274" s="173" t="s">
        <v>184</v>
      </c>
      <c r="E274" s="174"/>
      <c r="F274" s="175" t="s">
        <v>298</v>
      </c>
      <c r="H274" s="174"/>
      <c r="I274" s="176"/>
      <c r="L274" s="172"/>
      <c r="M274" s="177"/>
      <c r="T274" s="178"/>
      <c r="AT274" s="174" t="s">
        <v>184</v>
      </c>
      <c r="AU274" s="174" t="s">
        <v>88</v>
      </c>
      <c r="AV274" s="171" t="s">
        <v>82</v>
      </c>
      <c r="AW274" s="171" t="s">
        <v>29</v>
      </c>
      <c r="AX274" s="171" t="s">
        <v>75</v>
      </c>
      <c r="AY274" s="174" t="s">
        <v>177</v>
      </c>
    </row>
    <row r="275" spans="2:65" s="179" customFormat="1">
      <c r="B275" s="180"/>
      <c r="D275" s="173" t="s">
        <v>184</v>
      </c>
      <c r="E275" s="181"/>
      <c r="F275" s="182" t="s">
        <v>299</v>
      </c>
      <c r="H275" s="183">
        <v>13.59</v>
      </c>
      <c r="I275" s="184"/>
      <c r="L275" s="180"/>
      <c r="M275" s="185"/>
      <c r="T275" s="186"/>
      <c r="AT275" s="181" t="s">
        <v>184</v>
      </c>
      <c r="AU275" s="181" t="s">
        <v>88</v>
      </c>
      <c r="AV275" s="179" t="s">
        <v>88</v>
      </c>
      <c r="AW275" s="179" t="s">
        <v>29</v>
      </c>
      <c r="AX275" s="179" t="s">
        <v>75</v>
      </c>
      <c r="AY275" s="181" t="s">
        <v>177</v>
      </c>
    </row>
    <row r="276" spans="2:65" s="179" customFormat="1">
      <c r="B276" s="180"/>
      <c r="D276" s="173" t="s">
        <v>184</v>
      </c>
      <c r="E276" s="181"/>
      <c r="F276" s="182" t="s">
        <v>300</v>
      </c>
      <c r="H276" s="183">
        <v>-1.329</v>
      </c>
      <c r="I276" s="184"/>
      <c r="L276" s="180"/>
      <c r="M276" s="185"/>
      <c r="T276" s="186"/>
      <c r="AT276" s="181" t="s">
        <v>184</v>
      </c>
      <c r="AU276" s="181" t="s">
        <v>88</v>
      </c>
      <c r="AV276" s="179" t="s">
        <v>88</v>
      </c>
      <c r="AW276" s="179" t="s">
        <v>29</v>
      </c>
      <c r="AX276" s="179" t="s">
        <v>75</v>
      </c>
      <c r="AY276" s="181" t="s">
        <v>177</v>
      </c>
    </row>
    <row r="277" spans="2:65" s="187" customFormat="1">
      <c r="B277" s="188"/>
      <c r="D277" s="173" t="s">
        <v>184</v>
      </c>
      <c r="E277" s="189"/>
      <c r="F277" s="190" t="s">
        <v>189</v>
      </c>
      <c r="H277" s="191">
        <v>12.260999999999999</v>
      </c>
      <c r="I277" s="192"/>
      <c r="L277" s="188"/>
      <c r="M277" s="193"/>
      <c r="T277" s="194"/>
      <c r="AT277" s="189" t="s">
        <v>184</v>
      </c>
      <c r="AU277" s="189" t="s">
        <v>88</v>
      </c>
      <c r="AV277" s="187" t="s">
        <v>182</v>
      </c>
      <c r="AW277" s="187" t="s">
        <v>29</v>
      </c>
      <c r="AX277" s="187" t="s">
        <v>82</v>
      </c>
      <c r="AY277" s="189" t="s">
        <v>177</v>
      </c>
    </row>
    <row r="278" spans="2:65" s="20" customFormat="1" ht="24.15" customHeight="1">
      <c r="B278" s="130"/>
      <c r="C278" s="159" t="s">
        <v>301</v>
      </c>
      <c r="D278" s="159" t="s">
        <v>179</v>
      </c>
      <c r="E278" s="160" t="s">
        <v>302</v>
      </c>
      <c r="F278" s="161" t="s">
        <v>112</v>
      </c>
      <c r="G278" s="162" t="s">
        <v>252</v>
      </c>
      <c r="H278" s="163">
        <v>45.3</v>
      </c>
      <c r="I278" s="164"/>
      <c r="J278" s="165">
        <f>ROUND(I278*H278,2)</f>
        <v>0</v>
      </c>
      <c r="K278" s="166"/>
      <c r="L278" s="21"/>
      <c r="M278" s="167"/>
      <c r="N278" s="129" t="s">
        <v>41</v>
      </c>
      <c r="P278" s="168">
        <f>O278*H278</f>
        <v>0</v>
      </c>
      <c r="Q278" s="168">
        <v>3.3899999999999998E-3</v>
      </c>
      <c r="R278" s="168">
        <f>Q278*H278</f>
        <v>0.15356699999999998</v>
      </c>
      <c r="S278" s="168">
        <v>0</v>
      </c>
      <c r="T278" s="169">
        <f>S278*H278</f>
        <v>0</v>
      </c>
      <c r="AR278" s="170" t="s">
        <v>182</v>
      </c>
      <c r="AT278" s="170" t="s">
        <v>179</v>
      </c>
      <c r="AU278" s="170" t="s">
        <v>88</v>
      </c>
      <c r="AY278" s="7" t="s">
        <v>177</v>
      </c>
      <c r="BE278" s="93">
        <f>IF(N278="základná",J278,0)</f>
        <v>0</v>
      </c>
      <c r="BF278" s="93">
        <f>IF(N278="znížená",J278,0)</f>
        <v>0</v>
      </c>
      <c r="BG278" s="93">
        <f>IF(N278="zákl. prenesená",J278,0)</f>
        <v>0</v>
      </c>
      <c r="BH278" s="93">
        <f>IF(N278="zníž. prenesená",J278,0)</f>
        <v>0</v>
      </c>
      <c r="BI278" s="93">
        <f>IF(N278="nulová",J278,0)</f>
        <v>0</v>
      </c>
      <c r="BJ278" s="7" t="s">
        <v>88</v>
      </c>
      <c r="BK278" s="93">
        <f>ROUND(I278*H278,2)</f>
        <v>0</v>
      </c>
      <c r="BL278" s="7" t="s">
        <v>182</v>
      </c>
      <c r="BM278" s="170" t="s">
        <v>303</v>
      </c>
    </row>
    <row r="279" spans="2:65" s="171" customFormat="1">
      <c r="B279" s="172"/>
      <c r="D279" s="173" t="s">
        <v>184</v>
      </c>
      <c r="E279" s="174"/>
      <c r="F279" s="175" t="s">
        <v>246</v>
      </c>
      <c r="H279" s="174"/>
      <c r="I279" s="176"/>
      <c r="L279" s="172"/>
      <c r="M279" s="177"/>
      <c r="T279" s="178"/>
      <c r="AT279" s="174" t="s">
        <v>184</v>
      </c>
      <c r="AU279" s="174" t="s">
        <v>88</v>
      </c>
      <c r="AV279" s="171" t="s">
        <v>82</v>
      </c>
      <c r="AW279" s="171" t="s">
        <v>29</v>
      </c>
      <c r="AX279" s="171" t="s">
        <v>75</v>
      </c>
      <c r="AY279" s="174" t="s">
        <v>177</v>
      </c>
    </row>
    <row r="280" spans="2:65" s="179" customFormat="1">
      <c r="B280" s="180"/>
      <c r="D280" s="173" t="s">
        <v>184</v>
      </c>
      <c r="E280" s="181"/>
      <c r="F280" s="182" t="s">
        <v>304</v>
      </c>
      <c r="H280" s="183">
        <v>45.3</v>
      </c>
      <c r="I280" s="184"/>
      <c r="L280" s="180"/>
      <c r="M280" s="185"/>
      <c r="T280" s="186"/>
      <c r="AT280" s="181" t="s">
        <v>184</v>
      </c>
      <c r="AU280" s="181" t="s">
        <v>88</v>
      </c>
      <c r="AV280" s="179" t="s">
        <v>88</v>
      </c>
      <c r="AW280" s="179" t="s">
        <v>29</v>
      </c>
      <c r="AX280" s="179" t="s">
        <v>75</v>
      </c>
      <c r="AY280" s="181" t="s">
        <v>177</v>
      </c>
    </row>
    <row r="281" spans="2:65" s="187" customFormat="1">
      <c r="B281" s="188"/>
      <c r="D281" s="173" t="s">
        <v>184</v>
      </c>
      <c r="E281" s="189" t="s">
        <v>111</v>
      </c>
      <c r="F281" s="190" t="s">
        <v>189</v>
      </c>
      <c r="H281" s="191">
        <v>45.3</v>
      </c>
      <c r="I281" s="192"/>
      <c r="L281" s="188"/>
      <c r="M281" s="193"/>
      <c r="T281" s="194"/>
      <c r="AT281" s="189" t="s">
        <v>184</v>
      </c>
      <c r="AU281" s="189" t="s">
        <v>88</v>
      </c>
      <c r="AV281" s="187" t="s">
        <v>182</v>
      </c>
      <c r="AW281" s="187" t="s">
        <v>29</v>
      </c>
      <c r="AX281" s="187" t="s">
        <v>82</v>
      </c>
      <c r="AY281" s="189" t="s">
        <v>177</v>
      </c>
    </row>
    <row r="282" spans="2:65" s="20" customFormat="1" ht="24.15" customHeight="1">
      <c r="B282" s="130"/>
      <c r="C282" s="159" t="s">
        <v>305</v>
      </c>
      <c r="D282" s="159" t="s">
        <v>179</v>
      </c>
      <c r="E282" s="160" t="s">
        <v>306</v>
      </c>
      <c r="F282" s="161" t="s">
        <v>307</v>
      </c>
      <c r="G282" s="162" t="s">
        <v>252</v>
      </c>
      <c r="H282" s="163">
        <v>45.3</v>
      </c>
      <c r="I282" s="164"/>
      <c r="J282" s="165">
        <f>ROUND(I282*H282,2)</f>
        <v>0</v>
      </c>
      <c r="K282" s="166"/>
      <c r="L282" s="21"/>
      <c r="M282" s="167"/>
      <c r="N282" s="129" t="s">
        <v>41</v>
      </c>
      <c r="P282" s="168">
        <f>O282*H282</f>
        <v>0</v>
      </c>
      <c r="Q282" s="168">
        <v>0</v>
      </c>
      <c r="R282" s="168">
        <f>Q282*H282</f>
        <v>0</v>
      </c>
      <c r="S282" s="168">
        <v>0</v>
      </c>
      <c r="T282" s="169">
        <f>S282*H282</f>
        <v>0</v>
      </c>
      <c r="AR282" s="170" t="s">
        <v>182</v>
      </c>
      <c r="AT282" s="170" t="s">
        <v>179</v>
      </c>
      <c r="AU282" s="170" t="s">
        <v>88</v>
      </c>
      <c r="AY282" s="7" t="s">
        <v>177</v>
      </c>
      <c r="BE282" s="93">
        <f>IF(N282="základná",J282,0)</f>
        <v>0</v>
      </c>
      <c r="BF282" s="93">
        <f>IF(N282="znížená",J282,0)</f>
        <v>0</v>
      </c>
      <c r="BG282" s="93">
        <f>IF(N282="zákl. prenesená",J282,0)</f>
        <v>0</v>
      </c>
      <c r="BH282" s="93">
        <f>IF(N282="zníž. prenesená",J282,0)</f>
        <v>0</v>
      </c>
      <c r="BI282" s="93">
        <f>IF(N282="nulová",J282,0)</f>
        <v>0</v>
      </c>
      <c r="BJ282" s="7" t="s">
        <v>88</v>
      </c>
      <c r="BK282" s="93">
        <f>ROUND(I282*H282,2)</f>
        <v>0</v>
      </c>
      <c r="BL282" s="7" t="s">
        <v>182</v>
      </c>
      <c r="BM282" s="170" t="s">
        <v>308</v>
      </c>
    </row>
    <row r="283" spans="2:65" s="179" customFormat="1">
      <c r="B283" s="180"/>
      <c r="D283" s="173" t="s">
        <v>184</v>
      </c>
      <c r="E283" s="181"/>
      <c r="F283" s="182" t="s">
        <v>111</v>
      </c>
      <c r="H283" s="183">
        <v>45.3</v>
      </c>
      <c r="I283" s="184"/>
      <c r="L283" s="180"/>
      <c r="M283" s="185"/>
      <c r="T283" s="186"/>
      <c r="AT283" s="181" t="s">
        <v>184</v>
      </c>
      <c r="AU283" s="181" t="s">
        <v>88</v>
      </c>
      <c r="AV283" s="179" t="s">
        <v>88</v>
      </c>
      <c r="AW283" s="179" t="s">
        <v>29</v>
      </c>
      <c r="AX283" s="179" t="s">
        <v>82</v>
      </c>
      <c r="AY283" s="181" t="s">
        <v>177</v>
      </c>
    </row>
    <row r="284" spans="2:65" s="20" customFormat="1" ht="24.15" customHeight="1">
      <c r="B284" s="130"/>
      <c r="C284" s="159" t="s">
        <v>309</v>
      </c>
      <c r="D284" s="159" t="s">
        <v>179</v>
      </c>
      <c r="E284" s="160" t="s">
        <v>310</v>
      </c>
      <c r="F284" s="161" t="s">
        <v>311</v>
      </c>
      <c r="G284" s="162" t="s">
        <v>200</v>
      </c>
      <c r="H284" s="163">
        <v>1.9139999999999999</v>
      </c>
      <c r="I284" s="164"/>
      <c r="J284" s="165">
        <f>ROUND(I284*H284,2)</f>
        <v>0</v>
      </c>
      <c r="K284" s="166"/>
      <c r="L284" s="21"/>
      <c r="M284" s="167"/>
      <c r="N284" s="129" t="s">
        <v>41</v>
      </c>
      <c r="P284" s="168">
        <f>O284*H284</f>
        <v>0</v>
      </c>
      <c r="Q284" s="168">
        <v>1.0165900000000001</v>
      </c>
      <c r="R284" s="168">
        <f>Q284*H284</f>
        <v>1.94575326</v>
      </c>
      <c r="S284" s="168">
        <v>0</v>
      </c>
      <c r="T284" s="169">
        <f>S284*H284</f>
        <v>0</v>
      </c>
      <c r="AR284" s="170" t="s">
        <v>182</v>
      </c>
      <c r="AT284" s="170" t="s">
        <v>179</v>
      </c>
      <c r="AU284" s="170" t="s">
        <v>88</v>
      </c>
      <c r="AY284" s="7" t="s">
        <v>177</v>
      </c>
      <c r="BE284" s="93">
        <f>IF(N284="základná",J284,0)</f>
        <v>0</v>
      </c>
      <c r="BF284" s="93">
        <f>IF(N284="znížená",J284,0)</f>
        <v>0</v>
      </c>
      <c r="BG284" s="93">
        <f>IF(N284="zákl. prenesená",J284,0)</f>
        <v>0</v>
      </c>
      <c r="BH284" s="93">
        <f>IF(N284="zníž. prenesená",J284,0)</f>
        <v>0</v>
      </c>
      <c r="BI284" s="93">
        <f>IF(N284="nulová",J284,0)</f>
        <v>0</v>
      </c>
      <c r="BJ284" s="7" t="s">
        <v>88</v>
      </c>
      <c r="BK284" s="93">
        <f>ROUND(I284*H284,2)</f>
        <v>0</v>
      </c>
      <c r="BL284" s="7" t="s">
        <v>182</v>
      </c>
      <c r="BM284" s="170" t="s">
        <v>312</v>
      </c>
    </row>
    <row r="285" spans="2:65" s="179" customFormat="1">
      <c r="B285" s="180"/>
      <c r="D285" s="173" t="s">
        <v>184</v>
      </c>
      <c r="E285" s="181"/>
      <c r="F285" s="182" t="s">
        <v>313</v>
      </c>
      <c r="H285" s="183">
        <v>1.9139999999999999</v>
      </c>
      <c r="I285" s="184"/>
      <c r="L285" s="180"/>
      <c r="M285" s="185"/>
      <c r="T285" s="186"/>
      <c r="AT285" s="181" t="s">
        <v>184</v>
      </c>
      <c r="AU285" s="181" t="s">
        <v>88</v>
      </c>
      <c r="AV285" s="179" t="s">
        <v>88</v>
      </c>
      <c r="AW285" s="179" t="s">
        <v>29</v>
      </c>
      <c r="AX285" s="179" t="s">
        <v>75</v>
      </c>
      <c r="AY285" s="181" t="s">
        <v>177</v>
      </c>
    </row>
    <row r="286" spans="2:65" s="187" customFormat="1">
      <c r="B286" s="188"/>
      <c r="D286" s="173" t="s">
        <v>184</v>
      </c>
      <c r="E286" s="189"/>
      <c r="F286" s="190" t="s">
        <v>189</v>
      </c>
      <c r="H286" s="191">
        <v>1.9139999999999999</v>
      </c>
      <c r="I286" s="192"/>
      <c r="L286" s="188"/>
      <c r="M286" s="193"/>
      <c r="T286" s="194"/>
      <c r="AT286" s="189" t="s">
        <v>184</v>
      </c>
      <c r="AU286" s="189" t="s">
        <v>88</v>
      </c>
      <c r="AV286" s="187" t="s">
        <v>182</v>
      </c>
      <c r="AW286" s="187" t="s">
        <v>29</v>
      </c>
      <c r="AX286" s="187" t="s">
        <v>82</v>
      </c>
      <c r="AY286" s="189" t="s">
        <v>177</v>
      </c>
    </row>
    <row r="287" spans="2:65" s="146" customFormat="1" ht="22.8" customHeight="1">
      <c r="B287" s="147"/>
      <c r="D287" s="148" t="s">
        <v>74</v>
      </c>
      <c r="E287" s="157" t="s">
        <v>212</v>
      </c>
      <c r="F287" s="157" t="s">
        <v>314</v>
      </c>
      <c r="I287" s="150"/>
      <c r="J287" s="158">
        <f>BK287</f>
        <v>0</v>
      </c>
      <c r="L287" s="147"/>
      <c r="M287" s="152"/>
      <c r="P287" s="153">
        <f>SUM(P288:P292)</f>
        <v>0</v>
      </c>
      <c r="R287" s="153">
        <f>SUM(R288:R292)</f>
        <v>0.23450000000000001</v>
      </c>
      <c r="T287" s="154">
        <f>SUM(T288:T292)</f>
        <v>0</v>
      </c>
      <c r="AR287" s="148" t="s">
        <v>82</v>
      </c>
      <c r="AT287" s="155" t="s">
        <v>74</v>
      </c>
      <c r="AU287" s="155" t="s">
        <v>82</v>
      </c>
      <c r="AY287" s="148" t="s">
        <v>177</v>
      </c>
      <c r="BK287" s="156">
        <f>SUM(BK288:BK292)</f>
        <v>0</v>
      </c>
    </row>
    <row r="288" spans="2:65" s="20" customFormat="1" ht="66.75" customHeight="1">
      <c r="B288" s="130"/>
      <c r="C288" s="159" t="s">
        <v>315</v>
      </c>
      <c r="D288" s="159" t="s">
        <v>179</v>
      </c>
      <c r="E288" s="160" t="s">
        <v>316</v>
      </c>
      <c r="F288" s="161" t="s">
        <v>317</v>
      </c>
      <c r="G288" s="162" t="s">
        <v>318</v>
      </c>
      <c r="H288" s="163">
        <v>670</v>
      </c>
      <c r="I288" s="164"/>
      <c r="J288" s="165">
        <f>ROUND(I288*H288,2)</f>
        <v>0</v>
      </c>
      <c r="K288" s="166"/>
      <c r="L288" s="21"/>
      <c r="M288" s="167"/>
      <c r="N288" s="129" t="s">
        <v>41</v>
      </c>
      <c r="P288" s="168">
        <f>O288*H288</f>
        <v>0</v>
      </c>
      <c r="Q288" s="168">
        <v>3.4000000000000002E-4</v>
      </c>
      <c r="R288" s="168">
        <f>Q288*H288</f>
        <v>0.2278</v>
      </c>
      <c r="S288" s="168">
        <v>0</v>
      </c>
      <c r="T288" s="169">
        <f>S288*H288</f>
        <v>0</v>
      </c>
      <c r="AR288" s="170" t="s">
        <v>182</v>
      </c>
      <c r="AT288" s="170" t="s">
        <v>179</v>
      </c>
      <c r="AU288" s="170" t="s">
        <v>88</v>
      </c>
      <c r="AY288" s="7" t="s">
        <v>177</v>
      </c>
      <c r="BE288" s="93">
        <f>IF(N288="základná",J288,0)</f>
        <v>0</v>
      </c>
      <c r="BF288" s="93">
        <f>IF(N288="znížená",J288,0)</f>
        <v>0</v>
      </c>
      <c r="BG288" s="93">
        <f>IF(N288="zákl. prenesená",J288,0)</f>
        <v>0</v>
      </c>
      <c r="BH288" s="93">
        <f>IF(N288="zníž. prenesená",J288,0)</f>
        <v>0</v>
      </c>
      <c r="BI288" s="93">
        <f>IF(N288="nulová",J288,0)</f>
        <v>0</v>
      </c>
      <c r="BJ288" s="7" t="s">
        <v>88</v>
      </c>
      <c r="BK288" s="93">
        <f>ROUND(I288*H288,2)</f>
        <v>0</v>
      </c>
      <c r="BL288" s="7" t="s">
        <v>182</v>
      </c>
      <c r="BM288" s="170" t="s">
        <v>319</v>
      </c>
    </row>
    <row r="289" spans="2:65" s="20" customFormat="1" ht="37.799999999999997" customHeight="1">
      <c r="B289" s="130"/>
      <c r="C289" s="159" t="s">
        <v>320</v>
      </c>
      <c r="D289" s="159" t="s">
        <v>179</v>
      </c>
      <c r="E289" s="160" t="s">
        <v>321</v>
      </c>
      <c r="F289" s="161" t="s">
        <v>322</v>
      </c>
      <c r="G289" s="162" t="s">
        <v>318</v>
      </c>
      <c r="H289" s="163">
        <v>670</v>
      </c>
      <c r="I289" s="164"/>
      <c r="J289" s="165">
        <f>ROUND(I289*H289,2)</f>
        <v>0</v>
      </c>
      <c r="K289" s="166"/>
      <c r="L289" s="21"/>
      <c r="M289" s="167"/>
      <c r="N289" s="129" t="s">
        <v>41</v>
      </c>
      <c r="P289" s="168">
        <f>O289*H289</f>
        <v>0</v>
      </c>
      <c r="Q289" s="168">
        <v>1.0000000000000001E-5</v>
      </c>
      <c r="R289" s="168">
        <f>Q289*H289</f>
        <v>6.7000000000000002E-3</v>
      </c>
      <c r="S289" s="168">
        <v>0</v>
      </c>
      <c r="T289" s="169">
        <f>S289*H289</f>
        <v>0</v>
      </c>
      <c r="AR289" s="170" t="s">
        <v>182</v>
      </c>
      <c r="AT289" s="170" t="s">
        <v>179</v>
      </c>
      <c r="AU289" s="170" t="s">
        <v>88</v>
      </c>
      <c r="AY289" s="7" t="s">
        <v>177</v>
      </c>
      <c r="BE289" s="93">
        <f>IF(N289="základná",J289,0)</f>
        <v>0</v>
      </c>
      <c r="BF289" s="93">
        <f>IF(N289="znížená",J289,0)</f>
        <v>0</v>
      </c>
      <c r="BG289" s="93">
        <f>IF(N289="zákl. prenesená",J289,0)</f>
        <v>0</v>
      </c>
      <c r="BH289" s="93">
        <f>IF(N289="zníž. prenesená",J289,0)</f>
        <v>0</v>
      </c>
      <c r="BI289" s="93">
        <f>IF(N289="nulová",J289,0)</f>
        <v>0</v>
      </c>
      <c r="BJ289" s="7" t="s">
        <v>88</v>
      </c>
      <c r="BK289" s="93">
        <f>ROUND(I289*H289,2)</f>
        <v>0</v>
      </c>
      <c r="BL289" s="7" t="s">
        <v>182</v>
      </c>
      <c r="BM289" s="170" t="s">
        <v>323</v>
      </c>
    </row>
    <row r="290" spans="2:65" s="179" customFormat="1">
      <c r="B290" s="180"/>
      <c r="D290" s="173" t="s">
        <v>184</v>
      </c>
      <c r="E290" s="181"/>
      <c r="F290" s="182" t="s">
        <v>324</v>
      </c>
      <c r="H290" s="183">
        <v>340</v>
      </c>
      <c r="I290" s="184"/>
      <c r="L290" s="180"/>
      <c r="M290" s="185"/>
      <c r="T290" s="186"/>
      <c r="AT290" s="181" t="s">
        <v>184</v>
      </c>
      <c r="AU290" s="181" t="s">
        <v>88</v>
      </c>
      <c r="AV290" s="179" t="s">
        <v>88</v>
      </c>
      <c r="AW290" s="179" t="s">
        <v>29</v>
      </c>
      <c r="AX290" s="179" t="s">
        <v>75</v>
      </c>
      <c r="AY290" s="181" t="s">
        <v>177</v>
      </c>
    </row>
    <row r="291" spans="2:65" s="179" customFormat="1">
      <c r="B291" s="180"/>
      <c r="D291" s="173" t="s">
        <v>184</v>
      </c>
      <c r="E291" s="181"/>
      <c r="F291" s="182" t="s">
        <v>325</v>
      </c>
      <c r="H291" s="183">
        <v>330</v>
      </c>
      <c r="I291" s="184"/>
      <c r="L291" s="180"/>
      <c r="M291" s="185"/>
      <c r="T291" s="186"/>
      <c r="AT291" s="181" t="s">
        <v>184</v>
      </c>
      <c r="AU291" s="181" t="s">
        <v>88</v>
      </c>
      <c r="AV291" s="179" t="s">
        <v>88</v>
      </c>
      <c r="AW291" s="179" t="s">
        <v>29</v>
      </c>
      <c r="AX291" s="179" t="s">
        <v>75</v>
      </c>
      <c r="AY291" s="181" t="s">
        <v>177</v>
      </c>
    </row>
    <row r="292" spans="2:65" s="187" customFormat="1">
      <c r="B292" s="188"/>
      <c r="D292" s="173" t="s">
        <v>184</v>
      </c>
      <c r="E292" s="189"/>
      <c r="F292" s="190" t="s">
        <v>189</v>
      </c>
      <c r="H292" s="191">
        <v>670</v>
      </c>
      <c r="I292" s="192"/>
      <c r="L292" s="188"/>
      <c r="M292" s="193"/>
      <c r="T292" s="194"/>
      <c r="AT292" s="189" t="s">
        <v>184</v>
      </c>
      <c r="AU292" s="189" t="s">
        <v>88</v>
      </c>
      <c r="AV292" s="187" t="s">
        <v>182</v>
      </c>
      <c r="AW292" s="187" t="s">
        <v>29</v>
      </c>
      <c r="AX292" s="187" t="s">
        <v>82</v>
      </c>
      <c r="AY292" s="189" t="s">
        <v>177</v>
      </c>
    </row>
    <row r="293" spans="2:65" s="146" customFormat="1" ht="22.8" customHeight="1">
      <c r="B293" s="147"/>
      <c r="D293" s="148" t="s">
        <v>74</v>
      </c>
      <c r="E293" s="157" t="s">
        <v>242</v>
      </c>
      <c r="F293" s="157" t="s">
        <v>326</v>
      </c>
      <c r="I293" s="150"/>
      <c r="J293" s="158">
        <f>BK293</f>
        <v>0</v>
      </c>
      <c r="L293" s="147"/>
      <c r="M293" s="152"/>
      <c r="P293" s="153">
        <f>SUM(P294:P384)</f>
        <v>0</v>
      </c>
      <c r="R293" s="153">
        <f>SUM(R294:R384)</f>
        <v>0.23777435899999999</v>
      </c>
      <c r="T293" s="154">
        <f>SUM(T294:T384)</f>
        <v>63.451500000000003</v>
      </c>
      <c r="AR293" s="148" t="s">
        <v>82</v>
      </c>
      <c r="AT293" s="155" t="s">
        <v>74</v>
      </c>
      <c r="AU293" s="155" t="s">
        <v>82</v>
      </c>
      <c r="AY293" s="148" t="s">
        <v>177</v>
      </c>
      <c r="BK293" s="156">
        <f>SUM(BK294:BK384)</f>
        <v>0</v>
      </c>
    </row>
    <row r="294" spans="2:65" s="20" customFormat="1" ht="33" customHeight="1">
      <c r="B294" s="130"/>
      <c r="C294" s="159" t="s">
        <v>327</v>
      </c>
      <c r="D294" s="159" t="s">
        <v>179</v>
      </c>
      <c r="E294" s="160" t="s">
        <v>328</v>
      </c>
      <c r="F294" s="161" t="s">
        <v>329</v>
      </c>
      <c r="G294" s="162" t="s">
        <v>252</v>
      </c>
      <c r="H294" s="163">
        <v>24.161999999999999</v>
      </c>
      <c r="I294" s="164"/>
      <c r="J294" s="165">
        <f>ROUND(I294*H294,2)</f>
        <v>0</v>
      </c>
      <c r="K294" s="166"/>
      <c r="L294" s="21"/>
      <c r="M294" s="167"/>
      <c r="N294" s="129" t="s">
        <v>41</v>
      </c>
      <c r="P294" s="168">
        <f>O294*H294</f>
        <v>0</v>
      </c>
      <c r="Q294" s="168">
        <v>1.3999999999999999E-4</v>
      </c>
      <c r="R294" s="168">
        <f>Q294*H294</f>
        <v>3.3826799999999995E-3</v>
      </c>
      <c r="S294" s="168">
        <v>0</v>
      </c>
      <c r="T294" s="169">
        <f>S294*H294</f>
        <v>0</v>
      </c>
      <c r="AR294" s="170" t="s">
        <v>182</v>
      </c>
      <c r="AT294" s="170" t="s">
        <v>179</v>
      </c>
      <c r="AU294" s="170" t="s">
        <v>88</v>
      </c>
      <c r="AY294" s="7" t="s">
        <v>177</v>
      </c>
      <c r="BE294" s="93">
        <f>IF(N294="základná",J294,0)</f>
        <v>0</v>
      </c>
      <c r="BF294" s="93">
        <f>IF(N294="znížená",J294,0)</f>
        <v>0</v>
      </c>
      <c r="BG294" s="93">
        <f>IF(N294="zákl. prenesená",J294,0)</f>
        <v>0</v>
      </c>
      <c r="BH294" s="93">
        <f>IF(N294="zníž. prenesená",J294,0)</f>
        <v>0</v>
      </c>
      <c r="BI294" s="93">
        <f>IF(N294="nulová",J294,0)</f>
        <v>0</v>
      </c>
      <c r="BJ294" s="7" t="s">
        <v>88</v>
      </c>
      <c r="BK294" s="93">
        <f>ROUND(I294*H294,2)</f>
        <v>0</v>
      </c>
      <c r="BL294" s="7" t="s">
        <v>182</v>
      </c>
      <c r="BM294" s="170" t="s">
        <v>330</v>
      </c>
    </row>
    <row r="295" spans="2:65" s="171" customFormat="1">
      <c r="B295" s="172"/>
      <c r="D295" s="173" t="s">
        <v>184</v>
      </c>
      <c r="E295" s="174"/>
      <c r="F295" s="175" t="s">
        <v>331</v>
      </c>
      <c r="H295" s="174"/>
      <c r="I295" s="176"/>
      <c r="L295" s="172"/>
      <c r="M295" s="177"/>
      <c r="T295" s="178"/>
      <c r="AT295" s="174" t="s">
        <v>184</v>
      </c>
      <c r="AU295" s="174" t="s">
        <v>88</v>
      </c>
      <c r="AV295" s="171" t="s">
        <v>82</v>
      </c>
      <c r="AW295" s="171" t="s">
        <v>29</v>
      </c>
      <c r="AX295" s="171" t="s">
        <v>75</v>
      </c>
      <c r="AY295" s="174" t="s">
        <v>177</v>
      </c>
    </row>
    <row r="296" spans="2:65" s="171" customFormat="1">
      <c r="B296" s="172"/>
      <c r="D296" s="173" t="s">
        <v>184</v>
      </c>
      <c r="E296" s="174"/>
      <c r="F296" s="175" t="s">
        <v>229</v>
      </c>
      <c r="H296" s="174"/>
      <c r="I296" s="176"/>
      <c r="L296" s="172"/>
      <c r="M296" s="177"/>
      <c r="T296" s="178"/>
      <c r="AT296" s="174" t="s">
        <v>184</v>
      </c>
      <c r="AU296" s="174" t="s">
        <v>88</v>
      </c>
      <c r="AV296" s="171" t="s">
        <v>82</v>
      </c>
      <c r="AW296" s="171" t="s">
        <v>29</v>
      </c>
      <c r="AX296" s="171" t="s">
        <v>75</v>
      </c>
      <c r="AY296" s="174" t="s">
        <v>177</v>
      </c>
    </row>
    <row r="297" spans="2:65" s="179" customFormat="1">
      <c r="B297" s="180"/>
      <c r="D297" s="173" t="s">
        <v>184</v>
      </c>
      <c r="E297" s="181"/>
      <c r="F297" s="182" t="s">
        <v>332</v>
      </c>
      <c r="H297" s="183">
        <v>4.8380000000000001</v>
      </c>
      <c r="I297" s="184"/>
      <c r="L297" s="180"/>
      <c r="M297" s="185"/>
      <c r="T297" s="186"/>
      <c r="AT297" s="181" t="s">
        <v>184</v>
      </c>
      <c r="AU297" s="181" t="s">
        <v>88</v>
      </c>
      <c r="AV297" s="179" t="s">
        <v>88</v>
      </c>
      <c r="AW297" s="179" t="s">
        <v>29</v>
      </c>
      <c r="AX297" s="179" t="s">
        <v>75</v>
      </c>
      <c r="AY297" s="181" t="s">
        <v>177</v>
      </c>
    </row>
    <row r="298" spans="2:65" s="171" customFormat="1">
      <c r="B298" s="172"/>
      <c r="D298" s="173" t="s">
        <v>184</v>
      </c>
      <c r="E298" s="174"/>
      <c r="F298" s="175" t="s">
        <v>333</v>
      </c>
      <c r="H298" s="174"/>
      <c r="I298" s="176"/>
      <c r="L298" s="172"/>
      <c r="M298" s="177"/>
      <c r="T298" s="178"/>
      <c r="AT298" s="174" t="s">
        <v>184</v>
      </c>
      <c r="AU298" s="174" t="s">
        <v>88</v>
      </c>
      <c r="AV298" s="171" t="s">
        <v>82</v>
      </c>
      <c r="AW298" s="171" t="s">
        <v>29</v>
      </c>
      <c r="AX298" s="171" t="s">
        <v>75</v>
      </c>
      <c r="AY298" s="174" t="s">
        <v>177</v>
      </c>
    </row>
    <row r="299" spans="2:65" s="179" customFormat="1">
      <c r="B299" s="180"/>
      <c r="D299" s="173" t="s">
        <v>184</v>
      </c>
      <c r="E299" s="181"/>
      <c r="F299" s="182" t="s">
        <v>334</v>
      </c>
      <c r="H299" s="183">
        <v>19.324000000000002</v>
      </c>
      <c r="I299" s="184"/>
      <c r="L299" s="180"/>
      <c r="M299" s="185"/>
      <c r="T299" s="186"/>
      <c r="AT299" s="181" t="s">
        <v>184</v>
      </c>
      <c r="AU299" s="181" t="s">
        <v>88</v>
      </c>
      <c r="AV299" s="179" t="s">
        <v>88</v>
      </c>
      <c r="AW299" s="179" t="s">
        <v>29</v>
      </c>
      <c r="AX299" s="179" t="s">
        <v>75</v>
      </c>
      <c r="AY299" s="181" t="s">
        <v>177</v>
      </c>
    </row>
    <row r="300" spans="2:65" s="187" customFormat="1">
      <c r="B300" s="188"/>
      <c r="D300" s="173" t="s">
        <v>184</v>
      </c>
      <c r="E300" s="189"/>
      <c r="F300" s="190" t="s">
        <v>189</v>
      </c>
      <c r="H300" s="191">
        <v>24.161999999999999</v>
      </c>
      <c r="I300" s="192"/>
      <c r="L300" s="188"/>
      <c r="M300" s="193"/>
      <c r="T300" s="194"/>
      <c r="AT300" s="189" t="s">
        <v>184</v>
      </c>
      <c r="AU300" s="189" t="s">
        <v>88</v>
      </c>
      <c r="AV300" s="187" t="s">
        <v>182</v>
      </c>
      <c r="AW300" s="187" t="s">
        <v>29</v>
      </c>
      <c r="AX300" s="187" t="s">
        <v>82</v>
      </c>
      <c r="AY300" s="189" t="s">
        <v>177</v>
      </c>
    </row>
    <row r="301" spans="2:65" s="20" customFormat="1" ht="33" customHeight="1">
      <c r="B301" s="130"/>
      <c r="C301" s="159" t="s">
        <v>335</v>
      </c>
      <c r="D301" s="159" t="s">
        <v>179</v>
      </c>
      <c r="E301" s="160" t="s">
        <v>336</v>
      </c>
      <c r="F301" s="161" t="s">
        <v>337</v>
      </c>
      <c r="G301" s="162" t="s">
        <v>252</v>
      </c>
      <c r="H301" s="163">
        <v>20.161999999999999</v>
      </c>
      <c r="I301" s="164"/>
      <c r="J301" s="165">
        <f>ROUND(I301*H301,2)</f>
        <v>0</v>
      </c>
      <c r="K301" s="166"/>
      <c r="L301" s="21"/>
      <c r="M301" s="167"/>
      <c r="N301" s="129" t="s">
        <v>41</v>
      </c>
      <c r="P301" s="168">
        <f>O301*H301</f>
        <v>0</v>
      </c>
      <c r="Q301" s="168">
        <v>1.3999999999999999E-4</v>
      </c>
      <c r="R301" s="168">
        <f>Q301*H301</f>
        <v>2.8226799999999997E-3</v>
      </c>
      <c r="S301" s="168">
        <v>0</v>
      </c>
      <c r="T301" s="169">
        <f>S301*H301</f>
        <v>0</v>
      </c>
      <c r="AR301" s="170" t="s">
        <v>182</v>
      </c>
      <c r="AT301" s="170" t="s">
        <v>179</v>
      </c>
      <c r="AU301" s="170" t="s">
        <v>88</v>
      </c>
      <c r="AY301" s="7" t="s">
        <v>177</v>
      </c>
      <c r="BE301" s="93">
        <f>IF(N301="základná",J301,0)</f>
        <v>0</v>
      </c>
      <c r="BF301" s="93">
        <f>IF(N301="znížená",J301,0)</f>
        <v>0</v>
      </c>
      <c r="BG301" s="93">
        <f>IF(N301="zákl. prenesená",J301,0)</f>
        <v>0</v>
      </c>
      <c r="BH301" s="93">
        <f>IF(N301="zníž. prenesená",J301,0)</f>
        <v>0</v>
      </c>
      <c r="BI301" s="93">
        <f>IF(N301="nulová",J301,0)</f>
        <v>0</v>
      </c>
      <c r="BJ301" s="7" t="s">
        <v>88</v>
      </c>
      <c r="BK301" s="93">
        <f>ROUND(I301*H301,2)</f>
        <v>0</v>
      </c>
      <c r="BL301" s="7" t="s">
        <v>182</v>
      </c>
      <c r="BM301" s="170" t="s">
        <v>338</v>
      </c>
    </row>
    <row r="302" spans="2:65" s="171" customFormat="1">
      <c r="B302" s="172"/>
      <c r="D302" s="173" t="s">
        <v>184</v>
      </c>
      <c r="E302" s="174"/>
      <c r="F302" s="175" t="s">
        <v>229</v>
      </c>
      <c r="H302" s="174"/>
      <c r="I302" s="176"/>
      <c r="L302" s="172"/>
      <c r="M302" s="177"/>
      <c r="T302" s="178"/>
      <c r="AT302" s="174" t="s">
        <v>184</v>
      </c>
      <c r="AU302" s="174" t="s">
        <v>88</v>
      </c>
      <c r="AV302" s="171" t="s">
        <v>82</v>
      </c>
      <c r="AW302" s="171" t="s">
        <v>29</v>
      </c>
      <c r="AX302" s="171" t="s">
        <v>75</v>
      </c>
      <c r="AY302" s="174" t="s">
        <v>177</v>
      </c>
    </row>
    <row r="303" spans="2:65" s="179" customFormat="1">
      <c r="B303" s="180"/>
      <c r="D303" s="173" t="s">
        <v>184</v>
      </c>
      <c r="E303" s="181"/>
      <c r="F303" s="182" t="s">
        <v>339</v>
      </c>
      <c r="H303" s="183">
        <v>3.8380000000000001</v>
      </c>
      <c r="I303" s="184"/>
      <c r="L303" s="180"/>
      <c r="M303" s="185"/>
      <c r="T303" s="186"/>
      <c r="AT303" s="181" t="s">
        <v>184</v>
      </c>
      <c r="AU303" s="181" t="s">
        <v>88</v>
      </c>
      <c r="AV303" s="179" t="s">
        <v>88</v>
      </c>
      <c r="AW303" s="179" t="s">
        <v>29</v>
      </c>
      <c r="AX303" s="179" t="s">
        <v>75</v>
      </c>
      <c r="AY303" s="181" t="s">
        <v>177</v>
      </c>
    </row>
    <row r="304" spans="2:65" s="171" customFormat="1">
      <c r="B304" s="172"/>
      <c r="D304" s="173" t="s">
        <v>184</v>
      </c>
      <c r="E304" s="174"/>
      <c r="F304" s="175" t="s">
        <v>333</v>
      </c>
      <c r="H304" s="174"/>
      <c r="I304" s="176"/>
      <c r="L304" s="172"/>
      <c r="M304" s="177"/>
      <c r="T304" s="178"/>
      <c r="AT304" s="174" t="s">
        <v>184</v>
      </c>
      <c r="AU304" s="174" t="s">
        <v>88</v>
      </c>
      <c r="AV304" s="171" t="s">
        <v>82</v>
      </c>
      <c r="AW304" s="171" t="s">
        <v>29</v>
      </c>
      <c r="AX304" s="171" t="s">
        <v>75</v>
      </c>
      <c r="AY304" s="174" t="s">
        <v>177</v>
      </c>
    </row>
    <row r="305" spans="2:65" s="179" customFormat="1">
      <c r="B305" s="180"/>
      <c r="D305" s="173" t="s">
        <v>184</v>
      </c>
      <c r="E305" s="181"/>
      <c r="F305" s="182" t="s">
        <v>340</v>
      </c>
      <c r="H305" s="183">
        <v>16.324000000000002</v>
      </c>
      <c r="I305" s="184"/>
      <c r="L305" s="180"/>
      <c r="M305" s="185"/>
      <c r="T305" s="186"/>
      <c r="AT305" s="181" t="s">
        <v>184</v>
      </c>
      <c r="AU305" s="181" t="s">
        <v>88</v>
      </c>
      <c r="AV305" s="179" t="s">
        <v>88</v>
      </c>
      <c r="AW305" s="179" t="s">
        <v>29</v>
      </c>
      <c r="AX305" s="179" t="s">
        <v>75</v>
      </c>
      <c r="AY305" s="181" t="s">
        <v>177</v>
      </c>
    </row>
    <row r="306" spans="2:65" s="187" customFormat="1">
      <c r="B306" s="188"/>
      <c r="D306" s="173" t="s">
        <v>184</v>
      </c>
      <c r="E306" s="189"/>
      <c r="F306" s="190" t="s">
        <v>189</v>
      </c>
      <c r="H306" s="191">
        <v>20.161999999999999</v>
      </c>
      <c r="I306" s="192"/>
      <c r="L306" s="188"/>
      <c r="M306" s="193"/>
      <c r="T306" s="194"/>
      <c r="AT306" s="189" t="s">
        <v>184</v>
      </c>
      <c r="AU306" s="189" t="s">
        <v>88</v>
      </c>
      <c r="AV306" s="187" t="s">
        <v>182</v>
      </c>
      <c r="AW306" s="187" t="s">
        <v>29</v>
      </c>
      <c r="AX306" s="187" t="s">
        <v>82</v>
      </c>
      <c r="AY306" s="189" t="s">
        <v>177</v>
      </c>
    </row>
    <row r="307" spans="2:65" s="20" customFormat="1" ht="24.15" customHeight="1">
      <c r="B307" s="130"/>
      <c r="C307" s="159" t="s">
        <v>6</v>
      </c>
      <c r="D307" s="159" t="s">
        <v>179</v>
      </c>
      <c r="E307" s="160" t="s">
        <v>341</v>
      </c>
      <c r="F307" s="161" t="s">
        <v>342</v>
      </c>
      <c r="G307" s="162" t="s">
        <v>252</v>
      </c>
      <c r="H307" s="163">
        <v>0.38500000000000001</v>
      </c>
      <c r="I307" s="164"/>
      <c r="J307" s="165">
        <f>ROUND(I307*H307,2)</f>
        <v>0</v>
      </c>
      <c r="K307" s="166"/>
      <c r="L307" s="21"/>
      <c r="M307" s="167"/>
      <c r="N307" s="129" t="s">
        <v>41</v>
      </c>
      <c r="P307" s="168">
        <f>O307*H307</f>
        <v>0</v>
      </c>
      <c r="Q307" s="168">
        <v>1.3999999999999999E-4</v>
      </c>
      <c r="R307" s="168">
        <f>Q307*H307</f>
        <v>5.3899999999999996E-5</v>
      </c>
      <c r="S307" s="168">
        <v>0</v>
      </c>
      <c r="T307" s="169">
        <f>S307*H307</f>
        <v>0</v>
      </c>
      <c r="AR307" s="170" t="s">
        <v>182</v>
      </c>
      <c r="AT307" s="170" t="s">
        <v>179</v>
      </c>
      <c r="AU307" s="170" t="s">
        <v>88</v>
      </c>
      <c r="AY307" s="7" t="s">
        <v>177</v>
      </c>
      <c r="BE307" s="93">
        <f>IF(N307="základná",J307,0)</f>
        <v>0</v>
      </c>
      <c r="BF307" s="93">
        <f>IF(N307="znížená",J307,0)</f>
        <v>0</v>
      </c>
      <c r="BG307" s="93">
        <f>IF(N307="zákl. prenesená",J307,0)</f>
        <v>0</v>
      </c>
      <c r="BH307" s="93">
        <f>IF(N307="zníž. prenesená",J307,0)</f>
        <v>0</v>
      </c>
      <c r="BI307" s="93">
        <f>IF(N307="nulová",J307,0)</f>
        <v>0</v>
      </c>
      <c r="BJ307" s="7" t="s">
        <v>88</v>
      </c>
      <c r="BK307" s="93">
        <f>ROUND(I307*H307,2)</f>
        <v>0</v>
      </c>
      <c r="BL307" s="7" t="s">
        <v>182</v>
      </c>
      <c r="BM307" s="170" t="s">
        <v>343</v>
      </c>
    </row>
    <row r="308" spans="2:65" s="171" customFormat="1" ht="20.399999999999999">
      <c r="B308" s="172"/>
      <c r="D308" s="173" t="s">
        <v>184</v>
      </c>
      <c r="E308" s="174"/>
      <c r="F308" s="175" t="s">
        <v>344</v>
      </c>
      <c r="H308" s="174"/>
      <c r="I308" s="176"/>
      <c r="L308" s="172"/>
      <c r="M308" s="177"/>
      <c r="T308" s="178"/>
      <c r="AT308" s="174" t="s">
        <v>184</v>
      </c>
      <c r="AU308" s="174" t="s">
        <v>88</v>
      </c>
      <c r="AV308" s="171" t="s">
        <v>82</v>
      </c>
      <c r="AW308" s="171" t="s">
        <v>29</v>
      </c>
      <c r="AX308" s="171" t="s">
        <v>75</v>
      </c>
      <c r="AY308" s="174" t="s">
        <v>177</v>
      </c>
    </row>
    <row r="309" spans="2:65" s="179" customFormat="1">
      <c r="B309" s="180"/>
      <c r="D309" s="173" t="s">
        <v>184</v>
      </c>
      <c r="E309" s="181"/>
      <c r="F309" s="182" t="s">
        <v>345</v>
      </c>
      <c r="H309" s="183">
        <v>0.38500000000000001</v>
      </c>
      <c r="I309" s="184"/>
      <c r="L309" s="180"/>
      <c r="M309" s="185"/>
      <c r="T309" s="186"/>
      <c r="AT309" s="181" t="s">
        <v>184</v>
      </c>
      <c r="AU309" s="181" t="s">
        <v>88</v>
      </c>
      <c r="AV309" s="179" t="s">
        <v>88</v>
      </c>
      <c r="AW309" s="179" t="s">
        <v>29</v>
      </c>
      <c r="AX309" s="179" t="s">
        <v>75</v>
      </c>
      <c r="AY309" s="181" t="s">
        <v>177</v>
      </c>
    </row>
    <row r="310" spans="2:65" s="187" customFormat="1">
      <c r="B310" s="188"/>
      <c r="D310" s="173" t="s">
        <v>184</v>
      </c>
      <c r="E310" s="189"/>
      <c r="F310" s="190" t="s">
        <v>189</v>
      </c>
      <c r="H310" s="191">
        <v>0.38500000000000001</v>
      </c>
      <c r="I310" s="192"/>
      <c r="L310" s="188"/>
      <c r="M310" s="193"/>
      <c r="T310" s="194"/>
      <c r="AT310" s="189" t="s">
        <v>184</v>
      </c>
      <c r="AU310" s="189" t="s">
        <v>88</v>
      </c>
      <c r="AV310" s="187" t="s">
        <v>182</v>
      </c>
      <c r="AW310" s="187" t="s">
        <v>29</v>
      </c>
      <c r="AX310" s="187" t="s">
        <v>82</v>
      </c>
      <c r="AY310" s="189" t="s">
        <v>177</v>
      </c>
    </row>
    <row r="311" spans="2:65" s="20" customFormat="1" ht="24.15" customHeight="1">
      <c r="B311" s="130"/>
      <c r="C311" s="159" t="s">
        <v>346</v>
      </c>
      <c r="D311" s="159" t="s">
        <v>179</v>
      </c>
      <c r="E311" s="160" t="s">
        <v>347</v>
      </c>
      <c r="F311" s="161" t="s">
        <v>348</v>
      </c>
      <c r="G311" s="162" t="s">
        <v>318</v>
      </c>
      <c r="H311" s="163">
        <v>354.58</v>
      </c>
      <c r="I311" s="164"/>
      <c r="J311" s="165">
        <f>ROUND(I311*H311,2)</f>
        <v>0</v>
      </c>
      <c r="K311" s="166"/>
      <c r="L311" s="21"/>
      <c r="M311" s="167"/>
      <c r="N311" s="129" t="s">
        <v>41</v>
      </c>
      <c r="P311" s="168">
        <f>O311*H311</f>
        <v>0</v>
      </c>
      <c r="Q311" s="168">
        <v>0</v>
      </c>
      <c r="R311" s="168">
        <f>Q311*H311</f>
        <v>0</v>
      </c>
      <c r="S311" s="168">
        <v>0</v>
      </c>
      <c r="T311" s="169">
        <f>S311*H311</f>
        <v>0</v>
      </c>
      <c r="AR311" s="170" t="s">
        <v>182</v>
      </c>
      <c r="AT311" s="170" t="s">
        <v>179</v>
      </c>
      <c r="AU311" s="170" t="s">
        <v>88</v>
      </c>
      <c r="AY311" s="7" t="s">
        <v>177</v>
      </c>
      <c r="BE311" s="93">
        <f>IF(N311="základná",J311,0)</f>
        <v>0</v>
      </c>
      <c r="BF311" s="93">
        <f>IF(N311="znížená",J311,0)</f>
        <v>0</v>
      </c>
      <c r="BG311" s="93">
        <f>IF(N311="zákl. prenesená",J311,0)</f>
        <v>0</v>
      </c>
      <c r="BH311" s="93">
        <f>IF(N311="zníž. prenesená",J311,0)</f>
        <v>0</v>
      </c>
      <c r="BI311" s="93">
        <f>IF(N311="nulová",J311,0)</f>
        <v>0</v>
      </c>
      <c r="BJ311" s="7" t="s">
        <v>88</v>
      </c>
      <c r="BK311" s="93">
        <f>ROUND(I311*H311,2)</f>
        <v>0</v>
      </c>
      <c r="BL311" s="7" t="s">
        <v>182</v>
      </c>
      <c r="BM311" s="170" t="s">
        <v>349</v>
      </c>
    </row>
    <row r="312" spans="2:65" s="171" customFormat="1">
      <c r="B312" s="172"/>
      <c r="D312" s="173" t="s">
        <v>184</v>
      </c>
      <c r="E312" s="174"/>
      <c r="F312" s="175" t="s">
        <v>331</v>
      </c>
      <c r="H312" s="174"/>
      <c r="I312" s="176"/>
      <c r="L312" s="172"/>
      <c r="M312" s="177"/>
      <c r="T312" s="178"/>
      <c r="AT312" s="174" t="s">
        <v>184</v>
      </c>
      <c r="AU312" s="174" t="s">
        <v>88</v>
      </c>
      <c r="AV312" s="171" t="s">
        <v>82</v>
      </c>
      <c r="AW312" s="171" t="s">
        <v>29</v>
      </c>
      <c r="AX312" s="171" t="s">
        <v>75</v>
      </c>
      <c r="AY312" s="174" t="s">
        <v>177</v>
      </c>
    </row>
    <row r="313" spans="2:65" s="171" customFormat="1">
      <c r="B313" s="172"/>
      <c r="D313" s="173" t="s">
        <v>184</v>
      </c>
      <c r="E313" s="174"/>
      <c r="F313" s="175" t="s">
        <v>229</v>
      </c>
      <c r="H313" s="174"/>
      <c r="I313" s="176"/>
      <c r="L313" s="172"/>
      <c r="M313" s="177"/>
      <c r="T313" s="178"/>
      <c r="AT313" s="174" t="s">
        <v>184</v>
      </c>
      <c r="AU313" s="174" t="s">
        <v>88</v>
      </c>
      <c r="AV313" s="171" t="s">
        <v>82</v>
      </c>
      <c r="AW313" s="171" t="s">
        <v>29</v>
      </c>
      <c r="AX313" s="171" t="s">
        <v>75</v>
      </c>
      <c r="AY313" s="174" t="s">
        <v>177</v>
      </c>
    </row>
    <row r="314" spans="2:65" s="179" customFormat="1">
      <c r="B314" s="180"/>
      <c r="D314" s="173" t="s">
        <v>184</v>
      </c>
      <c r="E314" s="181"/>
      <c r="F314" s="182" t="s">
        <v>350</v>
      </c>
      <c r="H314" s="183">
        <v>38.700000000000003</v>
      </c>
      <c r="I314" s="184"/>
      <c r="L314" s="180"/>
      <c r="M314" s="185"/>
      <c r="T314" s="186"/>
      <c r="AT314" s="181" t="s">
        <v>184</v>
      </c>
      <c r="AU314" s="181" t="s">
        <v>88</v>
      </c>
      <c r="AV314" s="179" t="s">
        <v>88</v>
      </c>
      <c r="AW314" s="179" t="s">
        <v>29</v>
      </c>
      <c r="AX314" s="179" t="s">
        <v>75</v>
      </c>
      <c r="AY314" s="181" t="s">
        <v>177</v>
      </c>
    </row>
    <row r="315" spans="2:65" s="171" customFormat="1">
      <c r="B315" s="172"/>
      <c r="D315" s="173" t="s">
        <v>184</v>
      </c>
      <c r="E315" s="174"/>
      <c r="F315" s="175" t="s">
        <v>333</v>
      </c>
      <c r="H315" s="174"/>
      <c r="I315" s="176"/>
      <c r="L315" s="172"/>
      <c r="M315" s="177"/>
      <c r="T315" s="178"/>
      <c r="AT315" s="174" t="s">
        <v>184</v>
      </c>
      <c r="AU315" s="174" t="s">
        <v>88</v>
      </c>
      <c r="AV315" s="171" t="s">
        <v>82</v>
      </c>
      <c r="AW315" s="171" t="s">
        <v>29</v>
      </c>
      <c r="AX315" s="171" t="s">
        <v>75</v>
      </c>
      <c r="AY315" s="174" t="s">
        <v>177</v>
      </c>
    </row>
    <row r="316" spans="2:65" s="179" customFormat="1">
      <c r="B316" s="180"/>
      <c r="D316" s="173" t="s">
        <v>184</v>
      </c>
      <c r="E316" s="181"/>
      <c r="F316" s="182" t="s">
        <v>351</v>
      </c>
      <c r="H316" s="183">
        <v>154.59</v>
      </c>
      <c r="I316" s="184"/>
      <c r="L316" s="180"/>
      <c r="M316" s="185"/>
      <c r="T316" s="186"/>
      <c r="AT316" s="181" t="s">
        <v>184</v>
      </c>
      <c r="AU316" s="181" t="s">
        <v>88</v>
      </c>
      <c r="AV316" s="179" t="s">
        <v>88</v>
      </c>
      <c r="AW316" s="179" t="s">
        <v>29</v>
      </c>
      <c r="AX316" s="179" t="s">
        <v>75</v>
      </c>
      <c r="AY316" s="181" t="s">
        <v>177</v>
      </c>
    </row>
    <row r="317" spans="2:65" s="195" customFormat="1">
      <c r="B317" s="196"/>
      <c r="D317" s="173" t="s">
        <v>184</v>
      </c>
      <c r="E317" s="197"/>
      <c r="F317" s="198" t="s">
        <v>223</v>
      </c>
      <c r="H317" s="199">
        <v>193.29</v>
      </c>
      <c r="I317" s="200"/>
      <c r="L317" s="196"/>
      <c r="M317" s="201"/>
      <c r="T317" s="202"/>
      <c r="AT317" s="197" t="s">
        <v>184</v>
      </c>
      <c r="AU317" s="197" t="s">
        <v>88</v>
      </c>
      <c r="AV317" s="195" t="s">
        <v>193</v>
      </c>
      <c r="AW317" s="195" t="s">
        <v>29</v>
      </c>
      <c r="AX317" s="195" t="s">
        <v>75</v>
      </c>
      <c r="AY317" s="197" t="s">
        <v>177</v>
      </c>
    </row>
    <row r="318" spans="2:65" s="171" customFormat="1">
      <c r="B318" s="172"/>
      <c r="D318" s="173" t="s">
        <v>184</v>
      </c>
      <c r="E318" s="174"/>
      <c r="F318" s="175" t="s">
        <v>352</v>
      </c>
      <c r="H318" s="174"/>
      <c r="I318" s="176"/>
      <c r="L318" s="172"/>
      <c r="M318" s="177"/>
      <c r="T318" s="178"/>
      <c r="AT318" s="174" t="s">
        <v>184</v>
      </c>
      <c r="AU318" s="174" t="s">
        <v>88</v>
      </c>
      <c r="AV318" s="171" t="s">
        <v>82</v>
      </c>
      <c r="AW318" s="171" t="s">
        <v>29</v>
      </c>
      <c r="AX318" s="171" t="s">
        <v>75</v>
      </c>
      <c r="AY318" s="174" t="s">
        <v>177</v>
      </c>
    </row>
    <row r="319" spans="2:65" s="171" customFormat="1">
      <c r="B319" s="172"/>
      <c r="D319" s="173" t="s">
        <v>184</v>
      </c>
      <c r="E319" s="174"/>
      <c r="F319" s="175" t="s">
        <v>229</v>
      </c>
      <c r="H319" s="174"/>
      <c r="I319" s="176"/>
      <c r="L319" s="172"/>
      <c r="M319" s="177"/>
      <c r="T319" s="178"/>
      <c r="AT319" s="174" t="s">
        <v>184</v>
      </c>
      <c r="AU319" s="174" t="s">
        <v>88</v>
      </c>
      <c r="AV319" s="171" t="s">
        <v>82</v>
      </c>
      <c r="AW319" s="171" t="s">
        <v>29</v>
      </c>
      <c r="AX319" s="171" t="s">
        <v>75</v>
      </c>
      <c r="AY319" s="174" t="s">
        <v>177</v>
      </c>
    </row>
    <row r="320" spans="2:65" s="179" customFormat="1">
      <c r="B320" s="180"/>
      <c r="D320" s="173" t="s">
        <v>184</v>
      </c>
      <c r="E320" s="181"/>
      <c r="F320" s="182" t="s">
        <v>353</v>
      </c>
      <c r="H320" s="183">
        <v>30.7</v>
      </c>
      <c r="I320" s="184"/>
      <c r="L320" s="180"/>
      <c r="M320" s="185"/>
      <c r="T320" s="186"/>
      <c r="AT320" s="181" t="s">
        <v>184</v>
      </c>
      <c r="AU320" s="181" t="s">
        <v>88</v>
      </c>
      <c r="AV320" s="179" t="s">
        <v>88</v>
      </c>
      <c r="AW320" s="179" t="s">
        <v>29</v>
      </c>
      <c r="AX320" s="179" t="s">
        <v>75</v>
      </c>
      <c r="AY320" s="181" t="s">
        <v>177</v>
      </c>
    </row>
    <row r="321" spans="2:65" s="171" customFormat="1">
      <c r="B321" s="172"/>
      <c r="D321" s="173" t="s">
        <v>184</v>
      </c>
      <c r="E321" s="174"/>
      <c r="F321" s="175" t="s">
        <v>333</v>
      </c>
      <c r="H321" s="174"/>
      <c r="I321" s="176"/>
      <c r="L321" s="172"/>
      <c r="M321" s="177"/>
      <c r="T321" s="178"/>
      <c r="AT321" s="174" t="s">
        <v>184</v>
      </c>
      <c r="AU321" s="174" t="s">
        <v>88</v>
      </c>
      <c r="AV321" s="171" t="s">
        <v>82</v>
      </c>
      <c r="AW321" s="171" t="s">
        <v>29</v>
      </c>
      <c r="AX321" s="171" t="s">
        <v>75</v>
      </c>
      <c r="AY321" s="174" t="s">
        <v>177</v>
      </c>
    </row>
    <row r="322" spans="2:65" s="179" customFormat="1">
      <c r="B322" s="180"/>
      <c r="D322" s="173" t="s">
        <v>184</v>
      </c>
      <c r="E322" s="181"/>
      <c r="F322" s="182" t="s">
        <v>354</v>
      </c>
      <c r="H322" s="183">
        <v>130.59</v>
      </c>
      <c r="I322" s="184"/>
      <c r="L322" s="180"/>
      <c r="M322" s="185"/>
      <c r="T322" s="186"/>
      <c r="AT322" s="181" t="s">
        <v>184</v>
      </c>
      <c r="AU322" s="181" t="s">
        <v>88</v>
      </c>
      <c r="AV322" s="179" t="s">
        <v>88</v>
      </c>
      <c r="AW322" s="179" t="s">
        <v>29</v>
      </c>
      <c r="AX322" s="179" t="s">
        <v>75</v>
      </c>
      <c r="AY322" s="181" t="s">
        <v>177</v>
      </c>
    </row>
    <row r="323" spans="2:65" s="195" customFormat="1">
      <c r="B323" s="196"/>
      <c r="D323" s="173" t="s">
        <v>184</v>
      </c>
      <c r="E323" s="197"/>
      <c r="F323" s="198" t="s">
        <v>223</v>
      </c>
      <c r="H323" s="199">
        <v>161.29</v>
      </c>
      <c r="I323" s="200"/>
      <c r="L323" s="196"/>
      <c r="M323" s="201"/>
      <c r="T323" s="202"/>
      <c r="AT323" s="197" t="s">
        <v>184</v>
      </c>
      <c r="AU323" s="197" t="s">
        <v>88</v>
      </c>
      <c r="AV323" s="195" t="s">
        <v>193</v>
      </c>
      <c r="AW323" s="195" t="s">
        <v>29</v>
      </c>
      <c r="AX323" s="195" t="s">
        <v>75</v>
      </c>
      <c r="AY323" s="197" t="s">
        <v>177</v>
      </c>
    </row>
    <row r="324" spans="2:65" s="187" customFormat="1">
      <c r="B324" s="188"/>
      <c r="D324" s="173" t="s">
        <v>184</v>
      </c>
      <c r="E324" s="189"/>
      <c r="F324" s="190" t="s">
        <v>189</v>
      </c>
      <c r="H324" s="191">
        <v>354.58</v>
      </c>
      <c r="I324" s="192"/>
      <c r="L324" s="188"/>
      <c r="M324" s="193"/>
      <c r="T324" s="194"/>
      <c r="AT324" s="189" t="s">
        <v>184</v>
      </c>
      <c r="AU324" s="189" t="s">
        <v>88</v>
      </c>
      <c r="AV324" s="187" t="s">
        <v>182</v>
      </c>
      <c r="AW324" s="187" t="s">
        <v>29</v>
      </c>
      <c r="AX324" s="187" t="s">
        <v>82</v>
      </c>
      <c r="AY324" s="189" t="s">
        <v>177</v>
      </c>
    </row>
    <row r="325" spans="2:65" s="20" customFormat="1" ht="24.15" customHeight="1">
      <c r="B325" s="130"/>
      <c r="C325" s="159" t="s">
        <v>355</v>
      </c>
      <c r="D325" s="159" t="s">
        <v>179</v>
      </c>
      <c r="E325" s="160" t="s">
        <v>356</v>
      </c>
      <c r="F325" s="161" t="s">
        <v>357</v>
      </c>
      <c r="G325" s="162" t="s">
        <v>252</v>
      </c>
      <c r="H325" s="163">
        <v>0.38500000000000001</v>
      </c>
      <c r="I325" s="164"/>
      <c r="J325" s="165">
        <f>ROUND(I325*H325,2)</f>
        <v>0</v>
      </c>
      <c r="K325" s="166"/>
      <c r="L325" s="21"/>
      <c r="M325" s="167"/>
      <c r="N325" s="129" t="s">
        <v>41</v>
      </c>
      <c r="P325" s="168">
        <f>O325*H325</f>
        <v>0</v>
      </c>
      <c r="Q325" s="168">
        <v>9.3999999999999998E-6</v>
      </c>
      <c r="R325" s="168">
        <f>Q325*H325</f>
        <v>3.619E-6</v>
      </c>
      <c r="S325" s="168">
        <v>0</v>
      </c>
      <c r="T325" s="169">
        <f>S325*H325</f>
        <v>0</v>
      </c>
      <c r="AR325" s="170" t="s">
        <v>182</v>
      </c>
      <c r="AT325" s="170" t="s">
        <v>179</v>
      </c>
      <c r="AU325" s="170" t="s">
        <v>88</v>
      </c>
      <c r="AY325" s="7" t="s">
        <v>177</v>
      </c>
      <c r="BE325" s="93">
        <f>IF(N325="základná",J325,0)</f>
        <v>0</v>
      </c>
      <c r="BF325" s="93">
        <f>IF(N325="znížená",J325,0)</f>
        <v>0</v>
      </c>
      <c r="BG325" s="93">
        <f>IF(N325="zákl. prenesená",J325,0)</f>
        <v>0</v>
      </c>
      <c r="BH325" s="93">
        <f>IF(N325="zníž. prenesená",J325,0)</f>
        <v>0</v>
      </c>
      <c r="BI325" s="93">
        <f>IF(N325="nulová",J325,0)</f>
        <v>0</v>
      </c>
      <c r="BJ325" s="7" t="s">
        <v>88</v>
      </c>
      <c r="BK325" s="93">
        <f>ROUND(I325*H325,2)</f>
        <v>0</v>
      </c>
      <c r="BL325" s="7" t="s">
        <v>182</v>
      </c>
      <c r="BM325" s="170" t="s">
        <v>358</v>
      </c>
    </row>
    <row r="326" spans="2:65" s="20" customFormat="1" ht="16.5" customHeight="1">
      <c r="B326" s="130"/>
      <c r="C326" s="159" t="s">
        <v>359</v>
      </c>
      <c r="D326" s="159" t="s">
        <v>179</v>
      </c>
      <c r="E326" s="160" t="s">
        <v>360</v>
      </c>
      <c r="F326" s="161" t="s">
        <v>361</v>
      </c>
      <c r="G326" s="162" t="s">
        <v>252</v>
      </c>
      <c r="H326" s="163">
        <v>430</v>
      </c>
      <c r="I326" s="164"/>
      <c r="J326" s="165">
        <f>ROUND(I326*H326,2)</f>
        <v>0</v>
      </c>
      <c r="K326" s="166"/>
      <c r="L326" s="21"/>
      <c r="M326" s="167"/>
      <c r="N326" s="129" t="s">
        <v>41</v>
      </c>
      <c r="P326" s="168">
        <f>O326*H326</f>
        <v>0</v>
      </c>
      <c r="Q326" s="168">
        <v>4.8999999999999998E-5</v>
      </c>
      <c r="R326" s="168">
        <f>Q326*H326</f>
        <v>2.1069999999999998E-2</v>
      </c>
      <c r="S326" s="168">
        <v>0</v>
      </c>
      <c r="T326" s="169">
        <f>S326*H326</f>
        <v>0</v>
      </c>
      <c r="AR326" s="170" t="s">
        <v>182</v>
      </c>
      <c r="AT326" s="170" t="s">
        <v>179</v>
      </c>
      <c r="AU326" s="170" t="s">
        <v>88</v>
      </c>
      <c r="AY326" s="7" t="s">
        <v>177</v>
      </c>
      <c r="BE326" s="93">
        <f>IF(N326="základná",J326,0)</f>
        <v>0</v>
      </c>
      <c r="BF326" s="93">
        <f>IF(N326="znížená",J326,0)</f>
        <v>0</v>
      </c>
      <c r="BG326" s="93">
        <f>IF(N326="zákl. prenesená",J326,0)</f>
        <v>0</v>
      </c>
      <c r="BH326" s="93">
        <f>IF(N326="zníž. prenesená",J326,0)</f>
        <v>0</v>
      </c>
      <c r="BI326" s="93">
        <f>IF(N326="nulová",J326,0)</f>
        <v>0</v>
      </c>
      <c r="BJ326" s="7" t="s">
        <v>88</v>
      </c>
      <c r="BK326" s="93">
        <f>ROUND(I326*H326,2)</f>
        <v>0</v>
      </c>
      <c r="BL326" s="7" t="s">
        <v>182</v>
      </c>
      <c r="BM326" s="170" t="s">
        <v>362</v>
      </c>
    </row>
    <row r="327" spans="2:65" s="20" customFormat="1" ht="37.799999999999997" customHeight="1">
      <c r="B327" s="130"/>
      <c r="C327" s="159" t="s">
        <v>363</v>
      </c>
      <c r="D327" s="159" t="s">
        <v>179</v>
      </c>
      <c r="E327" s="160" t="s">
        <v>364</v>
      </c>
      <c r="F327" s="161" t="s">
        <v>365</v>
      </c>
      <c r="G327" s="162" t="s">
        <v>366</v>
      </c>
      <c r="H327" s="163">
        <v>300</v>
      </c>
      <c r="I327" s="164"/>
      <c r="J327" s="165">
        <f>ROUND(I327*H327,2)</f>
        <v>0</v>
      </c>
      <c r="K327" s="166"/>
      <c r="L327" s="21"/>
      <c r="M327" s="167"/>
      <c r="N327" s="129" t="s">
        <v>41</v>
      </c>
      <c r="P327" s="168">
        <f>O327*H327</f>
        <v>0</v>
      </c>
      <c r="Q327" s="168">
        <v>8.0000000000000007E-5</v>
      </c>
      <c r="R327" s="168">
        <f>Q327*H327</f>
        <v>2.4E-2</v>
      </c>
      <c r="S327" s="168">
        <v>0</v>
      </c>
      <c r="T327" s="169">
        <f>S327*H327</f>
        <v>0</v>
      </c>
      <c r="AR327" s="170" t="s">
        <v>182</v>
      </c>
      <c r="AT327" s="170" t="s">
        <v>179</v>
      </c>
      <c r="AU327" s="170" t="s">
        <v>88</v>
      </c>
      <c r="AY327" s="7" t="s">
        <v>177</v>
      </c>
      <c r="BE327" s="93">
        <f>IF(N327="základná",J327,0)</f>
        <v>0</v>
      </c>
      <c r="BF327" s="93">
        <f>IF(N327="znížená",J327,0)</f>
        <v>0</v>
      </c>
      <c r="BG327" s="93">
        <f>IF(N327="zákl. prenesená",J327,0)</f>
        <v>0</v>
      </c>
      <c r="BH327" s="93">
        <f>IF(N327="zníž. prenesená",J327,0)</f>
        <v>0</v>
      </c>
      <c r="BI327" s="93">
        <f>IF(N327="nulová",J327,0)</f>
        <v>0</v>
      </c>
      <c r="BJ327" s="7" t="s">
        <v>88</v>
      </c>
      <c r="BK327" s="93">
        <f>ROUND(I327*H327,2)</f>
        <v>0</v>
      </c>
      <c r="BL327" s="7" t="s">
        <v>182</v>
      </c>
      <c r="BM327" s="170" t="s">
        <v>367</v>
      </c>
    </row>
    <row r="328" spans="2:65" s="171" customFormat="1">
      <c r="B328" s="172"/>
      <c r="D328" s="173" t="s">
        <v>184</v>
      </c>
      <c r="E328" s="174"/>
      <c r="F328" s="175" t="s">
        <v>368</v>
      </c>
      <c r="H328" s="174"/>
      <c r="I328" s="176"/>
      <c r="L328" s="172"/>
      <c r="M328" s="177"/>
      <c r="T328" s="178"/>
      <c r="AT328" s="174" t="s">
        <v>184</v>
      </c>
      <c r="AU328" s="174" t="s">
        <v>88</v>
      </c>
      <c r="AV328" s="171" t="s">
        <v>82</v>
      </c>
      <c r="AW328" s="171" t="s">
        <v>29</v>
      </c>
      <c r="AX328" s="171" t="s">
        <v>75</v>
      </c>
      <c r="AY328" s="174" t="s">
        <v>177</v>
      </c>
    </row>
    <row r="329" spans="2:65" s="179" customFormat="1">
      <c r="B329" s="180"/>
      <c r="D329" s="173" t="s">
        <v>184</v>
      </c>
      <c r="E329" s="181"/>
      <c r="F329" s="182" t="s">
        <v>369</v>
      </c>
      <c r="H329" s="183">
        <v>300</v>
      </c>
      <c r="I329" s="184"/>
      <c r="L329" s="180"/>
      <c r="M329" s="185"/>
      <c r="T329" s="186"/>
      <c r="AT329" s="181" t="s">
        <v>184</v>
      </c>
      <c r="AU329" s="181" t="s">
        <v>88</v>
      </c>
      <c r="AV329" s="179" t="s">
        <v>88</v>
      </c>
      <c r="AW329" s="179" t="s">
        <v>29</v>
      </c>
      <c r="AX329" s="179" t="s">
        <v>82</v>
      </c>
      <c r="AY329" s="181" t="s">
        <v>177</v>
      </c>
    </row>
    <row r="330" spans="2:65" s="20" customFormat="1" ht="24.15" customHeight="1">
      <c r="B330" s="130"/>
      <c r="C330" s="159" t="s">
        <v>370</v>
      </c>
      <c r="D330" s="159" t="s">
        <v>179</v>
      </c>
      <c r="E330" s="160" t="s">
        <v>371</v>
      </c>
      <c r="F330" s="161" t="s">
        <v>372</v>
      </c>
      <c r="G330" s="162" t="s">
        <v>366</v>
      </c>
      <c r="H330" s="163">
        <v>770</v>
      </c>
      <c r="I330" s="164"/>
      <c r="J330" s="165">
        <f>ROUND(I330*H330,2)</f>
        <v>0</v>
      </c>
      <c r="K330" s="166"/>
      <c r="L330" s="21"/>
      <c r="M330" s="167"/>
      <c r="N330" s="129" t="s">
        <v>41</v>
      </c>
      <c r="P330" s="168">
        <f>O330*H330</f>
        <v>0</v>
      </c>
      <c r="Q330" s="168">
        <v>2.0000000000000001E-4</v>
      </c>
      <c r="R330" s="168">
        <f>Q330*H330</f>
        <v>0.154</v>
      </c>
      <c r="S330" s="168">
        <v>0</v>
      </c>
      <c r="T330" s="169">
        <f>S330*H330</f>
        <v>0</v>
      </c>
      <c r="AR330" s="170" t="s">
        <v>182</v>
      </c>
      <c r="AT330" s="170" t="s">
        <v>179</v>
      </c>
      <c r="AU330" s="170" t="s">
        <v>88</v>
      </c>
      <c r="AY330" s="7" t="s">
        <v>177</v>
      </c>
      <c r="BE330" s="93">
        <f>IF(N330="základná",J330,0)</f>
        <v>0</v>
      </c>
      <c r="BF330" s="93">
        <f>IF(N330="znížená",J330,0)</f>
        <v>0</v>
      </c>
      <c r="BG330" s="93">
        <f>IF(N330="zákl. prenesená",J330,0)</f>
        <v>0</v>
      </c>
      <c r="BH330" s="93">
        <f>IF(N330="zníž. prenesená",J330,0)</f>
        <v>0</v>
      </c>
      <c r="BI330" s="93">
        <f>IF(N330="nulová",J330,0)</f>
        <v>0</v>
      </c>
      <c r="BJ330" s="7" t="s">
        <v>88</v>
      </c>
      <c r="BK330" s="93">
        <f>ROUND(I330*H330,2)</f>
        <v>0</v>
      </c>
      <c r="BL330" s="7" t="s">
        <v>182</v>
      </c>
      <c r="BM330" s="170" t="s">
        <v>373</v>
      </c>
    </row>
    <row r="331" spans="2:65" s="171" customFormat="1">
      <c r="B331" s="172"/>
      <c r="D331" s="173" t="s">
        <v>184</v>
      </c>
      <c r="E331" s="174"/>
      <c r="F331" s="175" t="s">
        <v>246</v>
      </c>
      <c r="H331" s="174"/>
      <c r="I331" s="176"/>
      <c r="L331" s="172"/>
      <c r="M331" s="177"/>
      <c r="T331" s="178"/>
      <c r="AT331" s="174" t="s">
        <v>184</v>
      </c>
      <c r="AU331" s="174" t="s">
        <v>88</v>
      </c>
      <c r="AV331" s="171" t="s">
        <v>82</v>
      </c>
      <c r="AW331" s="171" t="s">
        <v>29</v>
      </c>
      <c r="AX331" s="171" t="s">
        <v>75</v>
      </c>
      <c r="AY331" s="174" t="s">
        <v>177</v>
      </c>
    </row>
    <row r="332" spans="2:65" s="179" customFormat="1">
      <c r="B332" s="180"/>
      <c r="D332" s="173" t="s">
        <v>184</v>
      </c>
      <c r="E332" s="181"/>
      <c r="F332" s="182" t="s">
        <v>374</v>
      </c>
      <c r="H332" s="183">
        <v>770</v>
      </c>
      <c r="I332" s="184"/>
      <c r="L332" s="180"/>
      <c r="M332" s="185"/>
      <c r="T332" s="186"/>
      <c r="AT332" s="181" t="s">
        <v>184</v>
      </c>
      <c r="AU332" s="181" t="s">
        <v>88</v>
      </c>
      <c r="AV332" s="179" t="s">
        <v>88</v>
      </c>
      <c r="AW332" s="179" t="s">
        <v>29</v>
      </c>
      <c r="AX332" s="179" t="s">
        <v>75</v>
      </c>
      <c r="AY332" s="181" t="s">
        <v>177</v>
      </c>
    </row>
    <row r="333" spans="2:65" s="187" customFormat="1">
      <c r="B333" s="188"/>
      <c r="D333" s="173" t="s">
        <v>184</v>
      </c>
      <c r="E333" s="189"/>
      <c r="F333" s="190" t="s">
        <v>189</v>
      </c>
      <c r="H333" s="191">
        <v>770</v>
      </c>
      <c r="I333" s="192"/>
      <c r="L333" s="188"/>
      <c r="M333" s="193"/>
      <c r="T333" s="194"/>
      <c r="AT333" s="189" t="s">
        <v>184</v>
      </c>
      <c r="AU333" s="189" t="s">
        <v>88</v>
      </c>
      <c r="AV333" s="187" t="s">
        <v>182</v>
      </c>
      <c r="AW333" s="187" t="s">
        <v>29</v>
      </c>
      <c r="AX333" s="187" t="s">
        <v>82</v>
      </c>
      <c r="AY333" s="189" t="s">
        <v>177</v>
      </c>
    </row>
    <row r="334" spans="2:65" s="20" customFormat="1" ht="24.15" customHeight="1">
      <c r="B334" s="130"/>
      <c r="C334" s="159" t="s">
        <v>375</v>
      </c>
      <c r="D334" s="159" t="s">
        <v>179</v>
      </c>
      <c r="E334" s="160" t="s">
        <v>376</v>
      </c>
      <c r="F334" s="161" t="s">
        <v>377</v>
      </c>
      <c r="G334" s="162" t="s">
        <v>366</v>
      </c>
      <c r="H334" s="163">
        <v>24</v>
      </c>
      <c r="I334" s="164"/>
      <c r="J334" s="165">
        <f>ROUND(I334*H334,2)</f>
        <v>0</v>
      </c>
      <c r="K334" s="166"/>
      <c r="L334" s="21"/>
      <c r="M334" s="167"/>
      <c r="N334" s="129" t="s">
        <v>41</v>
      </c>
      <c r="P334" s="168">
        <f>O334*H334</f>
        <v>0</v>
      </c>
      <c r="Q334" s="168">
        <v>2.0000000000000001E-4</v>
      </c>
      <c r="R334" s="168">
        <f>Q334*H334</f>
        <v>4.8000000000000004E-3</v>
      </c>
      <c r="S334" s="168">
        <v>0</v>
      </c>
      <c r="T334" s="169">
        <f>S334*H334</f>
        <v>0</v>
      </c>
      <c r="AR334" s="170" t="s">
        <v>182</v>
      </c>
      <c r="AT334" s="170" t="s">
        <v>179</v>
      </c>
      <c r="AU334" s="170" t="s">
        <v>88</v>
      </c>
      <c r="AY334" s="7" t="s">
        <v>177</v>
      </c>
      <c r="BE334" s="93">
        <f>IF(N334="základná",J334,0)</f>
        <v>0</v>
      </c>
      <c r="BF334" s="93">
        <f>IF(N334="znížená",J334,0)</f>
        <v>0</v>
      </c>
      <c r="BG334" s="93">
        <f>IF(N334="zákl. prenesená",J334,0)</f>
        <v>0</v>
      </c>
      <c r="BH334" s="93">
        <f>IF(N334="zníž. prenesená",J334,0)</f>
        <v>0</v>
      </c>
      <c r="BI334" s="93">
        <f>IF(N334="nulová",J334,0)</f>
        <v>0</v>
      </c>
      <c r="BJ334" s="7" t="s">
        <v>88</v>
      </c>
      <c r="BK334" s="93">
        <f>ROUND(I334*H334,2)</f>
        <v>0</v>
      </c>
      <c r="BL334" s="7" t="s">
        <v>182</v>
      </c>
      <c r="BM334" s="170" t="s">
        <v>378</v>
      </c>
    </row>
    <row r="335" spans="2:65" s="171" customFormat="1">
      <c r="B335" s="172"/>
      <c r="D335" s="173" t="s">
        <v>184</v>
      </c>
      <c r="E335" s="174"/>
      <c r="F335" s="175" t="s">
        <v>246</v>
      </c>
      <c r="H335" s="174"/>
      <c r="I335" s="176"/>
      <c r="L335" s="172"/>
      <c r="M335" s="177"/>
      <c r="T335" s="178"/>
      <c r="AT335" s="174" t="s">
        <v>184</v>
      </c>
      <c r="AU335" s="174" t="s">
        <v>88</v>
      </c>
      <c r="AV335" s="171" t="s">
        <v>82</v>
      </c>
      <c r="AW335" s="171" t="s">
        <v>29</v>
      </c>
      <c r="AX335" s="171" t="s">
        <v>75</v>
      </c>
      <c r="AY335" s="174" t="s">
        <v>177</v>
      </c>
    </row>
    <row r="336" spans="2:65" s="179" customFormat="1">
      <c r="B336" s="180"/>
      <c r="D336" s="173" t="s">
        <v>184</v>
      </c>
      <c r="E336" s="181"/>
      <c r="F336" s="182" t="s">
        <v>379</v>
      </c>
      <c r="H336" s="183">
        <v>24</v>
      </c>
      <c r="I336" s="184"/>
      <c r="L336" s="180"/>
      <c r="M336" s="185"/>
      <c r="T336" s="186"/>
      <c r="AT336" s="181" t="s">
        <v>184</v>
      </c>
      <c r="AU336" s="181" t="s">
        <v>88</v>
      </c>
      <c r="AV336" s="179" t="s">
        <v>88</v>
      </c>
      <c r="AW336" s="179" t="s">
        <v>29</v>
      </c>
      <c r="AX336" s="179" t="s">
        <v>75</v>
      </c>
      <c r="AY336" s="181" t="s">
        <v>177</v>
      </c>
    </row>
    <row r="337" spans="2:65" s="187" customFormat="1">
      <c r="B337" s="188"/>
      <c r="D337" s="173" t="s">
        <v>184</v>
      </c>
      <c r="E337" s="189"/>
      <c r="F337" s="190" t="s">
        <v>189</v>
      </c>
      <c r="H337" s="191">
        <v>24</v>
      </c>
      <c r="I337" s="192"/>
      <c r="L337" s="188"/>
      <c r="M337" s="193"/>
      <c r="T337" s="194"/>
      <c r="AT337" s="189" t="s">
        <v>184</v>
      </c>
      <c r="AU337" s="189" t="s">
        <v>88</v>
      </c>
      <c r="AV337" s="187" t="s">
        <v>182</v>
      </c>
      <c r="AW337" s="187" t="s">
        <v>29</v>
      </c>
      <c r="AX337" s="187" t="s">
        <v>82</v>
      </c>
      <c r="AY337" s="189" t="s">
        <v>177</v>
      </c>
    </row>
    <row r="338" spans="2:65" s="20" customFormat="1" ht="33" customHeight="1">
      <c r="B338" s="130"/>
      <c r="C338" s="159" t="s">
        <v>380</v>
      </c>
      <c r="D338" s="159" t="s">
        <v>179</v>
      </c>
      <c r="E338" s="160" t="s">
        <v>381</v>
      </c>
      <c r="F338" s="161" t="s">
        <v>382</v>
      </c>
      <c r="G338" s="162" t="s">
        <v>181</v>
      </c>
      <c r="H338" s="163">
        <v>8.3179999999999996</v>
      </c>
      <c r="I338" s="164"/>
      <c r="J338" s="165">
        <f>ROUND(I338*H338,2)</f>
        <v>0</v>
      </c>
      <c r="K338" s="166"/>
      <c r="L338" s="21"/>
      <c r="M338" s="167"/>
      <c r="N338" s="129" t="s">
        <v>41</v>
      </c>
      <c r="P338" s="168">
        <f>O338*H338</f>
        <v>0</v>
      </c>
      <c r="Q338" s="168">
        <v>0</v>
      </c>
      <c r="R338" s="168">
        <f>Q338*H338</f>
        <v>0</v>
      </c>
      <c r="S338" s="168">
        <v>2.4</v>
      </c>
      <c r="T338" s="169">
        <f>S338*H338</f>
        <v>19.963199999999997</v>
      </c>
      <c r="AR338" s="170" t="s">
        <v>182</v>
      </c>
      <c r="AT338" s="170" t="s">
        <v>179</v>
      </c>
      <c r="AU338" s="170" t="s">
        <v>88</v>
      </c>
      <c r="AY338" s="7" t="s">
        <v>177</v>
      </c>
      <c r="BE338" s="93">
        <f>IF(N338="základná",J338,0)</f>
        <v>0</v>
      </c>
      <c r="BF338" s="93">
        <f>IF(N338="znížená",J338,0)</f>
        <v>0</v>
      </c>
      <c r="BG338" s="93">
        <f>IF(N338="zákl. prenesená",J338,0)</f>
        <v>0</v>
      </c>
      <c r="BH338" s="93">
        <f>IF(N338="zníž. prenesená",J338,0)</f>
        <v>0</v>
      </c>
      <c r="BI338" s="93">
        <f>IF(N338="nulová",J338,0)</f>
        <v>0</v>
      </c>
      <c r="BJ338" s="7" t="s">
        <v>88</v>
      </c>
      <c r="BK338" s="93">
        <f>ROUND(I338*H338,2)</f>
        <v>0</v>
      </c>
      <c r="BL338" s="7" t="s">
        <v>182</v>
      </c>
      <c r="BM338" s="170" t="s">
        <v>383</v>
      </c>
    </row>
    <row r="339" spans="2:65" s="171" customFormat="1">
      <c r="B339" s="172"/>
      <c r="D339" s="173" t="s">
        <v>184</v>
      </c>
      <c r="E339" s="174"/>
      <c r="F339" s="175" t="s">
        <v>185</v>
      </c>
      <c r="H339" s="174"/>
      <c r="I339" s="176"/>
      <c r="L339" s="172"/>
      <c r="M339" s="177"/>
      <c r="T339" s="178"/>
      <c r="AT339" s="174" t="s">
        <v>184</v>
      </c>
      <c r="AU339" s="174" t="s">
        <v>88</v>
      </c>
      <c r="AV339" s="171" t="s">
        <v>82</v>
      </c>
      <c r="AW339" s="171" t="s">
        <v>29</v>
      </c>
      <c r="AX339" s="171" t="s">
        <v>75</v>
      </c>
      <c r="AY339" s="174" t="s">
        <v>177</v>
      </c>
    </row>
    <row r="340" spans="2:65" s="179" customFormat="1">
      <c r="B340" s="180"/>
      <c r="D340" s="173" t="s">
        <v>184</v>
      </c>
      <c r="E340" s="181"/>
      <c r="F340" s="182" t="s">
        <v>384</v>
      </c>
      <c r="H340" s="183">
        <v>3.4039999999999999</v>
      </c>
      <c r="I340" s="184"/>
      <c r="L340" s="180"/>
      <c r="M340" s="185"/>
      <c r="T340" s="186"/>
      <c r="AT340" s="181" t="s">
        <v>184</v>
      </c>
      <c r="AU340" s="181" t="s">
        <v>88</v>
      </c>
      <c r="AV340" s="179" t="s">
        <v>88</v>
      </c>
      <c r="AW340" s="179" t="s">
        <v>29</v>
      </c>
      <c r="AX340" s="179" t="s">
        <v>75</v>
      </c>
      <c r="AY340" s="181" t="s">
        <v>177</v>
      </c>
    </row>
    <row r="341" spans="2:65" s="179" customFormat="1">
      <c r="B341" s="180"/>
      <c r="D341" s="173" t="s">
        <v>184</v>
      </c>
      <c r="E341" s="181"/>
      <c r="F341" s="182" t="s">
        <v>385</v>
      </c>
      <c r="H341" s="183">
        <v>1.115</v>
      </c>
      <c r="I341" s="184"/>
      <c r="L341" s="180"/>
      <c r="M341" s="185"/>
      <c r="T341" s="186"/>
      <c r="AT341" s="181" t="s">
        <v>184</v>
      </c>
      <c r="AU341" s="181" t="s">
        <v>88</v>
      </c>
      <c r="AV341" s="179" t="s">
        <v>88</v>
      </c>
      <c r="AW341" s="179" t="s">
        <v>29</v>
      </c>
      <c r="AX341" s="179" t="s">
        <v>75</v>
      </c>
      <c r="AY341" s="181" t="s">
        <v>177</v>
      </c>
    </row>
    <row r="342" spans="2:65" s="179" customFormat="1">
      <c r="B342" s="180"/>
      <c r="D342" s="173" t="s">
        <v>184</v>
      </c>
      <c r="E342" s="181"/>
      <c r="F342" s="182" t="s">
        <v>386</v>
      </c>
      <c r="H342" s="183">
        <v>3.7989999999999999</v>
      </c>
      <c r="I342" s="184"/>
      <c r="L342" s="180"/>
      <c r="M342" s="185"/>
      <c r="T342" s="186"/>
      <c r="AT342" s="181" t="s">
        <v>184</v>
      </c>
      <c r="AU342" s="181" t="s">
        <v>88</v>
      </c>
      <c r="AV342" s="179" t="s">
        <v>88</v>
      </c>
      <c r="AW342" s="179" t="s">
        <v>29</v>
      </c>
      <c r="AX342" s="179" t="s">
        <v>75</v>
      </c>
      <c r="AY342" s="181" t="s">
        <v>177</v>
      </c>
    </row>
    <row r="343" spans="2:65" s="187" customFormat="1">
      <c r="B343" s="188"/>
      <c r="D343" s="173" t="s">
        <v>184</v>
      </c>
      <c r="E343" s="189"/>
      <c r="F343" s="190" t="s">
        <v>189</v>
      </c>
      <c r="H343" s="191">
        <v>8.3179999999999996</v>
      </c>
      <c r="I343" s="192"/>
      <c r="L343" s="188"/>
      <c r="M343" s="193"/>
      <c r="T343" s="194"/>
      <c r="AT343" s="189" t="s">
        <v>184</v>
      </c>
      <c r="AU343" s="189" t="s">
        <v>88</v>
      </c>
      <c r="AV343" s="187" t="s">
        <v>182</v>
      </c>
      <c r="AW343" s="187" t="s">
        <v>29</v>
      </c>
      <c r="AX343" s="187" t="s">
        <v>82</v>
      </c>
      <c r="AY343" s="189" t="s">
        <v>177</v>
      </c>
    </row>
    <row r="344" spans="2:65" s="20" customFormat="1" ht="33" customHeight="1">
      <c r="B344" s="130"/>
      <c r="C344" s="159" t="s">
        <v>387</v>
      </c>
      <c r="D344" s="159" t="s">
        <v>179</v>
      </c>
      <c r="E344" s="160" t="s">
        <v>388</v>
      </c>
      <c r="F344" s="161" t="s">
        <v>389</v>
      </c>
      <c r="G344" s="162" t="s">
        <v>181</v>
      </c>
      <c r="H344" s="163">
        <v>14.07</v>
      </c>
      <c r="I344" s="164"/>
      <c r="J344" s="165">
        <f>ROUND(I344*H344,2)</f>
        <v>0</v>
      </c>
      <c r="K344" s="166"/>
      <c r="L344" s="21"/>
      <c r="M344" s="167"/>
      <c r="N344" s="129" t="s">
        <v>41</v>
      </c>
      <c r="P344" s="168">
        <f>O344*H344</f>
        <v>0</v>
      </c>
      <c r="Q344" s="168">
        <v>0</v>
      </c>
      <c r="R344" s="168">
        <f>Q344*H344</f>
        <v>0</v>
      </c>
      <c r="S344" s="168">
        <v>2.4</v>
      </c>
      <c r="T344" s="169">
        <f>S344*H344</f>
        <v>33.768000000000001</v>
      </c>
      <c r="AR344" s="170" t="s">
        <v>182</v>
      </c>
      <c r="AT344" s="170" t="s">
        <v>179</v>
      </c>
      <c r="AU344" s="170" t="s">
        <v>88</v>
      </c>
      <c r="AY344" s="7" t="s">
        <v>177</v>
      </c>
      <c r="BE344" s="93">
        <f>IF(N344="základná",J344,0)</f>
        <v>0</v>
      </c>
      <c r="BF344" s="93">
        <f>IF(N344="znížená",J344,0)</f>
        <v>0</v>
      </c>
      <c r="BG344" s="93">
        <f>IF(N344="zákl. prenesená",J344,0)</f>
        <v>0</v>
      </c>
      <c r="BH344" s="93">
        <f>IF(N344="zníž. prenesená",J344,0)</f>
        <v>0</v>
      </c>
      <c r="BI344" s="93">
        <f>IF(N344="nulová",J344,0)</f>
        <v>0</v>
      </c>
      <c r="BJ344" s="7" t="s">
        <v>88</v>
      </c>
      <c r="BK344" s="93">
        <f>ROUND(I344*H344,2)</f>
        <v>0</v>
      </c>
      <c r="BL344" s="7" t="s">
        <v>182</v>
      </c>
      <c r="BM344" s="170" t="s">
        <v>390</v>
      </c>
    </row>
    <row r="345" spans="2:65" s="171" customFormat="1">
      <c r="B345" s="172"/>
      <c r="D345" s="173" t="s">
        <v>184</v>
      </c>
      <c r="E345" s="174"/>
      <c r="F345" s="175" t="s">
        <v>391</v>
      </c>
      <c r="H345" s="174"/>
      <c r="I345" s="176"/>
      <c r="L345" s="172"/>
      <c r="M345" s="177"/>
      <c r="T345" s="178"/>
      <c r="AT345" s="174" t="s">
        <v>184</v>
      </c>
      <c r="AU345" s="174" t="s">
        <v>88</v>
      </c>
      <c r="AV345" s="171" t="s">
        <v>82</v>
      </c>
      <c r="AW345" s="171" t="s">
        <v>29</v>
      </c>
      <c r="AX345" s="171" t="s">
        <v>75</v>
      </c>
      <c r="AY345" s="174" t="s">
        <v>177</v>
      </c>
    </row>
    <row r="346" spans="2:65" s="179" customFormat="1">
      <c r="B346" s="180"/>
      <c r="D346" s="173" t="s">
        <v>184</v>
      </c>
      <c r="E346" s="181"/>
      <c r="F346" s="182" t="s">
        <v>392</v>
      </c>
      <c r="H346" s="183">
        <v>2.6629999999999998</v>
      </c>
      <c r="I346" s="184"/>
      <c r="L346" s="180"/>
      <c r="M346" s="185"/>
      <c r="T346" s="186"/>
      <c r="AT346" s="181" t="s">
        <v>184</v>
      </c>
      <c r="AU346" s="181" t="s">
        <v>88</v>
      </c>
      <c r="AV346" s="179" t="s">
        <v>88</v>
      </c>
      <c r="AW346" s="179" t="s">
        <v>29</v>
      </c>
      <c r="AX346" s="179" t="s">
        <v>75</v>
      </c>
      <c r="AY346" s="181" t="s">
        <v>177</v>
      </c>
    </row>
    <row r="347" spans="2:65" s="179" customFormat="1">
      <c r="B347" s="180"/>
      <c r="D347" s="173" t="s">
        <v>184</v>
      </c>
      <c r="E347" s="181"/>
      <c r="F347" s="182" t="s">
        <v>393</v>
      </c>
      <c r="H347" s="183">
        <v>7.61</v>
      </c>
      <c r="I347" s="184"/>
      <c r="L347" s="180"/>
      <c r="M347" s="185"/>
      <c r="T347" s="186"/>
      <c r="AT347" s="181" t="s">
        <v>184</v>
      </c>
      <c r="AU347" s="181" t="s">
        <v>88</v>
      </c>
      <c r="AV347" s="179" t="s">
        <v>88</v>
      </c>
      <c r="AW347" s="179" t="s">
        <v>29</v>
      </c>
      <c r="AX347" s="179" t="s">
        <v>75</v>
      </c>
      <c r="AY347" s="181" t="s">
        <v>177</v>
      </c>
    </row>
    <row r="348" spans="2:65" s="179" customFormat="1">
      <c r="B348" s="180"/>
      <c r="D348" s="173" t="s">
        <v>184</v>
      </c>
      <c r="E348" s="181"/>
      <c r="F348" s="182" t="s">
        <v>394</v>
      </c>
      <c r="H348" s="183">
        <v>3.7970000000000002</v>
      </c>
      <c r="I348" s="184"/>
      <c r="L348" s="180"/>
      <c r="M348" s="185"/>
      <c r="T348" s="186"/>
      <c r="AT348" s="181" t="s">
        <v>184</v>
      </c>
      <c r="AU348" s="181" t="s">
        <v>88</v>
      </c>
      <c r="AV348" s="179" t="s">
        <v>88</v>
      </c>
      <c r="AW348" s="179" t="s">
        <v>29</v>
      </c>
      <c r="AX348" s="179" t="s">
        <v>75</v>
      </c>
      <c r="AY348" s="181" t="s">
        <v>177</v>
      </c>
    </row>
    <row r="349" spans="2:65" s="187" customFormat="1">
      <c r="B349" s="188"/>
      <c r="D349" s="173" t="s">
        <v>184</v>
      </c>
      <c r="E349" s="189"/>
      <c r="F349" s="190" t="s">
        <v>189</v>
      </c>
      <c r="H349" s="191">
        <v>14.07</v>
      </c>
      <c r="I349" s="192"/>
      <c r="L349" s="188"/>
      <c r="M349" s="193"/>
      <c r="T349" s="194"/>
      <c r="AT349" s="189" t="s">
        <v>184</v>
      </c>
      <c r="AU349" s="189" t="s">
        <v>88</v>
      </c>
      <c r="AV349" s="187" t="s">
        <v>182</v>
      </c>
      <c r="AW349" s="187" t="s">
        <v>29</v>
      </c>
      <c r="AX349" s="187" t="s">
        <v>82</v>
      </c>
      <c r="AY349" s="189" t="s">
        <v>177</v>
      </c>
    </row>
    <row r="350" spans="2:65" s="20" customFormat="1" ht="24.15" customHeight="1">
      <c r="B350" s="130"/>
      <c r="C350" s="159" t="s">
        <v>395</v>
      </c>
      <c r="D350" s="159" t="s">
        <v>179</v>
      </c>
      <c r="E350" s="160" t="s">
        <v>396</v>
      </c>
      <c r="F350" s="161" t="s">
        <v>397</v>
      </c>
      <c r="G350" s="162" t="s">
        <v>252</v>
      </c>
      <c r="H350" s="163">
        <v>430</v>
      </c>
      <c r="I350" s="164"/>
      <c r="J350" s="165">
        <f>ROUND(I350*H350,2)</f>
        <v>0</v>
      </c>
      <c r="K350" s="166"/>
      <c r="L350" s="21"/>
      <c r="M350" s="167"/>
      <c r="N350" s="129" t="s">
        <v>41</v>
      </c>
      <c r="P350" s="168">
        <f>O350*H350</f>
        <v>0</v>
      </c>
      <c r="Q350" s="168">
        <v>1.102E-5</v>
      </c>
      <c r="R350" s="168">
        <f>Q350*H350</f>
        <v>4.7385999999999999E-3</v>
      </c>
      <c r="S350" s="168">
        <v>6.0000000000000001E-3</v>
      </c>
      <c r="T350" s="169">
        <f>S350*H350</f>
        <v>2.58</v>
      </c>
      <c r="AR350" s="170" t="s">
        <v>182</v>
      </c>
      <c r="AT350" s="170" t="s">
        <v>179</v>
      </c>
      <c r="AU350" s="170" t="s">
        <v>88</v>
      </c>
      <c r="AY350" s="7" t="s">
        <v>177</v>
      </c>
      <c r="BE350" s="93">
        <f>IF(N350="základná",J350,0)</f>
        <v>0</v>
      </c>
      <c r="BF350" s="93">
        <f>IF(N350="znížená",J350,0)</f>
        <v>0</v>
      </c>
      <c r="BG350" s="93">
        <f>IF(N350="zákl. prenesená",J350,0)</f>
        <v>0</v>
      </c>
      <c r="BH350" s="93">
        <f>IF(N350="zníž. prenesená",J350,0)</f>
        <v>0</v>
      </c>
      <c r="BI350" s="93">
        <f>IF(N350="nulová",J350,0)</f>
        <v>0</v>
      </c>
      <c r="BJ350" s="7" t="s">
        <v>88</v>
      </c>
      <c r="BK350" s="93">
        <f>ROUND(I350*H350,2)</f>
        <v>0</v>
      </c>
      <c r="BL350" s="7" t="s">
        <v>182</v>
      </c>
      <c r="BM350" s="170" t="s">
        <v>398</v>
      </c>
    </row>
    <row r="351" spans="2:65" s="20" customFormat="1" ht="24.15" customHeight="1">
      <c r="B351" s="130"/>
      <c r="C351" s="159" t="s">
        <v>399</v>
      </c>
      <c r="D351" s="159" t="s">
        <v>179</v>
      </c>
      <c r="E351" s="160" t="s">
        <v>400</v>
      </c>
      <c r="F351" s="161" t="s">
        <v>401</v>
      </c>
      <c r="G351" s="162" t="s">
        <v>252</v>
      </c>
      <c r="H351" s="163">
        <v>260</v>
      </c>
      <c r="I351" s="164"/>
      <c r="J351" s="165">
        <f>ROUND(I351*H351,2)</f>
        <v>0</v>
      </c>
      <c r="K351" s="166"/>
      <c r="L351" s="21"/>
      <c r="M351" s="167"/>
      <c r="N351" s="129" t="s">
        <v>41</v>
      </c>
      <c r="P351" s="168">
        <f>O351*H351</f>
        <v>0</v>
      </c>
      <c r="Q351" s="168">
        <v>1.102E-5</v>
      </c>
      <c r="R351" s="168">
        <f>Q351*H351</f>
        <v>2.8652E-3</v>
      </c>
      <c r="S351" s="168">
        <v>6.0000000000000001E-3</v>
      </c>
      <c r="T351" s="169">
        <f>S351*H351</f>
        <v>1.56</v>
      </c>
      <c r="AR351" s="170" t="s">
        <v>182</v>
      </c>
      <c r="AT351" s="170" t="s">
        <v>179</v>
      </c>
      <c r="AU351" s="170" t="s">
        <v>88</v>
      </c>
      <c r="AY351" s="7" t="s">
        <v>177</v>
      </c>
      <c r="BE351" s="93">
        <f>IF(N351="základná",J351,0)</f>
        <v>0</v>
      </c>
      <c r="BF351" s="93">
        <f>IF(N351="znížená",J351,0)</f>
        <v>0</v>
      </c>
      <c r="BG351" s="93">
        <f>IF(N351="zákl. prenesená",J351,0)</f>
        <v>0</v>
      </c>
      <c r="BH351" s="93">
        <f>IF(N351="zníž. prenesená",J351,0)</f>
        <v>0</v>
      </c>
      <c r="BI351" s="93">
        <f>IF(N351="nulová",J351,0)</f>
        <v>0</v>
      </c>
      <c r="BJ351" s="7" t="s">
        <v>88</v>
      </c>
      <c r="BK351" s="93">
        <f>ROUND(I351*H351,2)</f>
        <v>0</v>
      </c>
      <c r="BL351" s="7" t="s">
        <v>182</v>
      </c>
      <c r="BM351" s="170" t="s">
        <v>402</v>
      </c>
    </row>
    <row r="352" spans="2:65" s="20" customFormat="1" ht="33" customHeight="1">
      <c r="B352" s="130"/>
      <c r="C352" s="159" t="s">
        <v>403</v>
      </c>
      <c r="D352" s="159" t="s">
        <v>179</v>
      </c>
      <c r="E352" s="160" t="s">
        <v>404</v>
      </c>
      <c r="F352" s="161" t="s">
        <v>405</v>
      </c>
      <c r="G352" s="162" t="s">
        <v>366</v>
      </c>
      <c r="H352" s="163">
        <v>2</v>
      </c>
      <c r="I352" s="164"/>
      <c r="J352" s="165">
        <f>ROUND(I352*H352,2)</f>
        <v>0</v>
      </c>
      <c r="K352" s="166"/>
      <c r="L352" s="21"/>
      <c r="M352" s="167"/>
      <c r="N352" s="129" t="s">
        <v>41</v>
      </c>
      <c r="P352" s="168">
        <f>O352*H352</f>
        <v>0</v>
      </c>
      <c r="Q352" s="168">
        <v>0</v>
      </c>
      <c r="R352" s="168">
        <f>Q352*H352</f>
        <v>0</v>
      </c>
      <c r="S352" s="168">
        <v>0.187</v>
      </c>
      <c r="T352" s="169">
        <f>S352*H352</f>
        <v>0.374</v>
      </c>
      <c r="AR352" s="170" t="s">
        <v>182</v>
      </c>
      <c r="AT352" s="170" t="s">
        <v>179</v>
      </c>
      <c r="AU352" s="170" t="s">
        <v>88</v>
      </c>
      <c r="AY352" s="7" t="s">
        <v>177</v>
      </c>
      <c r="BE352" s="93">
        <f>IF(N352="základná",J352,0)</f>
        <v>0</v>
      </c>
      <c r="BF352" s="93">
        <f>IF(N352="znížená",J352,0)</f>
        <v>0</v>
      </c>
      <c r="BG352" s="93">
        <f>IF(N352="zákl. prenesená",J352,0)</f>
        <v>0</v>
      </c>
      <c r="BH352" s="93">
        <f>IF(N352="zníž. prenesená",J352,0)</f>
        <v>0</v>
      </c>
      <c r="BI352" s="93">
        <f>IF(N352="nulová",J352,0)</f>
        <v>0</v>
      </c>
      <c r="BJ352" s="7" t="s">
        <v>88</v>
      </c>
      <c r="BK352" s="93">
        <f>ROUND(I352*H352,2)</f>
        <v>0</v>
      </c>
      <c r="BL352" s="7" t="s">
        <v>182</v>
      </c>
      <c r="BM352" s="170" t="s">
        <v>406</v>
      </c>
    </row>
    <row r="353" spans="2:65" s="171" customFormat="1">
      <c r="B353" s="172"/>
      <c r="D353" s="173" t="s">
        <v>184</v>
      </c>
      <c r="E353" s="174"/>
      <c r="F353" s="175" t="s">
        <v>407</v>
      </c>
      <c r="H353" s="174"/>
      <c r="I353" s="176"/>
      <c r="L353" s="172"/>
      <c r="M353" s="177"/>
      <c r="T353" s="178"/>
      <c r="AT353" s="174" t="s">
        <v>184</v>
      </c>
      <c r="AU353" s="174" t="s">
        <v>88</v>
      </c>
      <c r="AV353" s="171" t="s">
        <v>82</v>
      </c>
      <c r="AW353" s="171" t="s">
        <v>29</v>
      </c>
      <c r="AX353" s="171" t="s">
        <v>75</v>
      </c>
      <c r="AY353" s="174" t="s">
        <v>177</v>
      </c>
    </row>
    <row r="354" spans="2:65" s="179" customFormat="1">
      <c r="B354" s="180"/>
      <c r="D354" s="173" t="s">
        <v>184</v>
      </c>
      <c r="E354" s="181"/>
      <c r="F354" s="182" t="s">
        <v>88</v>
      </c>
      <c r="H354" s="183">
        <v>2</v>
      </c>
      <c r="I354" s="184"/>
      <c r="L354" s="180"/>
      <c r="M354" s="185"/>
      <c r="T354" s="186"/>
      <c r="AT354" s="181" t="s">
        <v>184</v>
      </c>
      <c r="AU354" s="181" t="s">
        <v>88</v>
      </c>
      <c r="AV354" s="179" t="s">
        <v>88</v>
      </c>
      <c r="AW354" s="179" t="s">
        <v>29</v>
      </c>
      <c r="AX354" s="179" t="s">
        <v>82</v>
      </c>
      <c r="AY354" s="181" t="s">
        <v>177</v>
      </c>
    </row>
    <row r="355" spans="2:65" s="20" customFormat="1" ht="24.15" customHeight="1">
      <c r="B355" s="130"/>
      <c r="C355" s="159" t="s">
        <v>408</v>
      </c>
      <c r="D355" s="159" t="s">
        <v>179</v>
      </c>
      <c r="E355" s="160" t="s">
        <v>409</v>
      </c>
      <c r="F355" s="161" t="s">
        <v>410</v>
      </c>
      <c r="G355" s="162" t="s">
        <v>318</v>
      </c>
      <c r="H355" s="163">
        <v>5.9249999999999998</v>
      </c>
      <c r="I355" s="164"/>
      <c r="J355" s="165">
        <f>ROUND(I355*H355,2)</f>
        <v>0</v>
      </c>
      <c r="K355" s="166"/>
      <c r="L355" s="21"/>
      <c r="M355" s="167"/>
      <c r="N355" s="129" t="s">
        <v>41</v>
      </c>
      <c r="P355" s="168">
        <f>O355*H355</f>
        <v>0</v>
      </c>
      <c r="Q355" s="168">
        <v>4.0000000000000003E-5</v>
      </c>
      <c r="R355" s="168">
        <f>Q355*H355</f>
        <v>2.3700000000000001E-4</v>
      </c>
      <c r="S355" s="168">
        <v>2.4E-2</v>
      </c>
      <c r="T355" s="169">
        <f>S355*H355</f>
        <v>0.14219999999999999</v>
      </c>
      <c r="AR355" s="170" t="s">
        <v>182</v>
      </c>
      <c r="AT355" s="170" t="s">
        <v>179</v>
      </c>
      <c r="AU355" s="170" t="s">
        <v>88</v>
      </c>
      <c r="AY355" s="7" t="s">
        <v>177</v>
      </c>
      <c r="BE355" s="93">
        <f>IF(N355="základná",J355,0)</f>
        <v>0</v>
      </c>
      <c r="BF355" s="93">
        <f>IF(N355="znížená",J355,0)</f>
        <v>0</v>
      </c>
      <c r="BG355" s="93">
        <f>IF(N355="zákl. prenesená",J355,0)</f>
        <v>0</v>
      </c>
      <c r="BH355" s="93">
        <f>IF(N355="zníž. prenesená",J355,0)</f>
        <v>0</v>
      </c>
      <c r="BI355" s="93">
        <f>IF(N355="nulová",J355,0)</f>
        <v>0</v>
      </c>
      <c r="BJ355" s="7" t="s">
        <v>88</v>
      </c>
      <c r="BK355" s="93">
        <f>ROUND(I355*H355,2)</f>
        <v>0</v>
      </c>
      <c r="BL355" s="7" t="s">
        <v>182</v>
      </c>
      <c r="BM355" s="170" t="s">
        <v>411</v>
      </c>
    </row>
    <row r="356" spans="2:65" s="171" customFormat="1">
      <c r="B356" s="172"/>
      <c r="D356" s="173" t="s">
        <v>184</v>
      </c>
      <c r="E356" s="174"/>
      <c r="F356" s="175" t="s">
        <v>391</v>
      </c>
      <c r="H356" s="174"/>
      <c r="I356" s="176"/>
      <c r="L356" s="172"/>
      <c r="M356" s="177"/>
      <c r="T356" s="178"/>
      <c r="AT356" s="174" t="s">
        <v>184</v>
      </c>
      <c r="AU356" s="174" t="s">
        <v>88</v>
      </c>
      <c r="AV356" s="171" t="s">
        <v>82</v>
      </c>
      <c r="AW356" s="171" t="s">
        <v>29</v>
      </c>
      <c r="AX356" s="171" t="s">
        <v>75</v>
      </c>
      <c r="AY356" s="174" t="s">
        <v>177</v>
      </c>
    </row>
    <row r="357" spans="2:65" s="179" customFormat="1">
      <c r="B357" s="180"/>
      <c r="D357" s="173" t="s">
        <v>184</v>
      </c>
      <c r="E357" s="181"/>
      <c r="F357" s="182" t="s">
        <v>412</v>
      </c>
      <c r="H357" s="183">
        <v>5.9249999999999998</v>
      </c>
      <c r="I357" s="184"/>
      <c r="L357" s="180"/>
      <c r="M357" s="185"/>
      <c r="T357" s="186"/>
      <c r="AT357" s="181" t="s">
        <v>184</v>
      </c>
      <c r="AU357" s="181" t="s">
        <v>88</v>
      </c>
      <c r="AV357" s="179" t="s">
        <v>88</v>
      </c>
      <c r="AW357" s="179" t="s">
        <v>29</v>
      </c>
      <c r="AX357" s="179" t="s">
        <v>75</v>
      </c>
      <c r="AY357" s="181" t="s">
        <v>177</v>
      </c>
    </row>
    <row r="358" spans="2:65" s="187" customFormat="1">
      <c r="B358" s="188"/>
      <c r="D358" s="173" t="s">
        <v>184</v>
      </c>
      <c r="E358" s="189"/>
      <c r="F358" s="190" t="s">
        <v>189</v>
      </c>
      <c r="H358" s="191">
        <v>5.9249999999999998</v>
      </c>
      <c r="I358" s="192"/>
      <c r="L358" s="188"/>
      <c r="M358" s="193"/>
      <c r="T358" s="194"/>
      <c r="AT358" s="189" t="s">
        <v>184</v>
      </c>
      <c r="AU358" s="189" t="s">
        <v>88</v>
      </c>
      <c r="AV358" s="187" t="s">
        <v>182</v>
      </c>
      <c r="AW358" s="187" t="s">
        <v>29</v>
      </c>
      <c r="AX358" s="187" t="s">
        <v>82</v>
      </c>
      <c r="AY358" s="189" t="s">
        <v>177</v>
      </c>
    </row>
    <row r="359" spans="2:65" s="20" customFormat="1" ht="24.15" customHeight="1">
      <c r="B359" s="130"/>
      <c r="C359" s="159" t="s">
        <v>413</v>
      </c>
      <c r="D359" s="159" t="s">
        <v>179</v>
      </c>
      <c r="E359" s="160" t="s">
        <v>414</v>
      </c>
      <c r="F359" s="161" t="s">
        <v>415</v>
      </c>
      <c r="G359" s="162" t="s">
        <v>366</v>
      </c>
      <c r="H359" s="163">
        <v>2</v>
      </c>
      <c r="I359" s="164"/>
      <c r="J359" s="165">
        <f>ROUND(I359*H359,2)</f>
        <v>0</v>
      </c>
      <c r="K359" s="166"/>
      <c r="L359" s="21"/>
      <c r="M359" s="167"/>
      <c r="N359" s="129" t="s">
        <v>41</v>
      </c>
      <c r="P359" s="168">
        <f>O359*H359</f>
        <v>0</v>
      </c>
      <c r="Q359" s="168">
        <v>4.0000000000000003E-5</v>
      </c>
      <c r="R359" s="168">
        <f>Q359*H359</f>
        <v>8.0000000000000007E-5</v>
      </c>
      <c r="S359" s="168">
        <v>3.7999999999999999E-2</v>
      </c>
      <c r="T359" s="169">
        <f>S359*H359</f>
        <v>7.5999999999999998E-2</v>
      </c>
      <c r="AR359" s="170" t="s">
        <v>182</v>
      </c>
      <c r="AT359" s="170" t="s">
        <v>179</v>
      </c>
      <c r="AU359" s="170" t="s">
        <v>88</v>
      </c>
      <c r="AY359" s="7" t="s">
        <v>177</v>
      </c>
      <c r="BE359" s="93">
        <f>IF(N359="základná",J359,0)</f>
        <v>0</v>
      </c>
      <c r="BF359" s="93">
        <f>IF(N359="znížená",J359,0)</f>
        <v>0</v>
      </c>
      <c r="BG359" s="93">
        <f>IF(N359="zákl. prenesená",J359,0)</f>
        <v>0</v>
      </c>
      <c r="BH359" s="93">
        <f>IF(N359="zníž. prenesená",J359,0)</f>
        <v>0</v>
      </c>
      <c r="BI359" s="93">
        <f>IF(N359="nulová",J359,0)</f>
        <v>0</v>
      </c>
      <c r="BJ359" s="7" t="s">
        <v>88</v>
      </c>
      <c r="BK359" s="93">
        <f>ROUND(I359*H359,2)</f>
        <v>0</v>
      </c>
      <c r="BL359" s="7" t="s">
        <v>182</v>
      </c>
      <c r="BM359" s="170" t="s">
        <v>416</v>
      </c>
    </row>
    <row r="360" spans="2:65" s="20" customFormat="1" ht="24.15" customHeight="1">
      <c r="B360" s="130"/>
      <c r="C360" s="159" t="s">
        <v>417</v>
      </c>
      <c r="D360" s="159" t="s">
        <v>179</v>
      </c>
      <c r="E360" s="160" t="s">
        <v>418</v>
      </c>
      <c r="F360" s="161" t="s">
        <v>419</v>
      </c>
      <c r="G360" s="162" t="s">
        <v>318</v>
      </c>
      <c r="H360" s="163">
        <v>161.65</v>
      </c>
      <c r="I360" s="164"/>
      <c r="J360" s="165">
        <f>ROUND(I360*H360,2)</f>
        <v>0</v>
      </c>
      <c r="K360" s="166"/>
      <c r="L360" s="21"/>
      <c r="M360" s="167"/>
      <c r="N360" s="129" t="s">
        <v>41</v>
      </c>
      <c r="P360" s="168">
        <f>O360*H360</f>
        <v>0</v>
      </c>
      <c r="Q360" s="168">
        <v>5.2200000000000002E-5</v>
      </c>
      <c r="R360" s="168">
        <f>Q360*H360</f>
        <v>8.4381300000000003E-3</v>
      </c>
      <c r="S360" s="168">
        <v>0.03</v>
      </c>
      <c r="T360" s="169">
        <f>S360*H360</f>
        <v>4.8494999999999999</v>
      </c>
      <c r="AR360" s="170" t="s">
        <v>182</v>
      </c>
      <c r="AT360" s="170" t="s">
        <v>179</v>
      </c>
      <c r="AU360" s="170" t="s">
        <v>88</v>
      </c>
      <c r="AY360" s="7" t="s">
        <v>177</v>
      </c>
      <c r="BE360" s="93">
        <f>IF(N360="základná",J360,0)</f>
        <v>0</v>
      </c>
      <c r="BF360" s="93">
        <f>IF(N360="znížená",J360,0)</f>
        <v>0</v>
      </c>
      <c r="BG360" s="93">
        <f>IF(N360="zákl. prenesená",J360,0)</f>
        <v>0</v>
      </c>
      <c r="BH360" s="93">
        <f>IF(N360="zníž. prenesená",J360,0)</f>
        <v>0</v>
      </c>
      <c r="BI360" s="93">
        <f>IF(N360="nulová",J360,0)</f>
        <v>0</v>
      </c>
      <c r="BJ360" s="7" t="s">
        <v>88</v>
      </c>
      <c r="BK360" s="93">
        <f>ROUND(I360*H360,2)</f>
        <v>0</v>
      </c>
      <c r="BL360" s="7" t="s">
        <v>182</v>
      </c>
      <c r="BM360" s="170" t="s">
        <v>420</v>
      </c>
    </row>
    <row r="361" spans="2:65" s="171" customFormat="1">
      <c r="B361" s="172"/>
      <c r="D361" s="173" t="s">
        <v>184</v>
      </c>
      <c r="E361" s="174"/>
      <c r="F361" s="175" t="s">
        <v>391</v>
      </c>
      <c r="H361" s="174"/>
      <c r="I361" s="176"/>
      <c r="L361" s="172"/>
      <c r="M361" s="177"/>
      <c r="T361" s="178"/>
      <c r="AT361" s="174" t="s">
        <v>184</v>
      </c>
      <c r="AU361" s="174" t="s">
        <v>88</v>
      </c>
      <c r="AV361" s="171" t="s">
        <v>82</v>
      </c>
      <c r="AW361" s="171" t="s">
        <v>29</v>
      </c>
      <c r="AX361" s="171" t="s">
        <v>75</v>
      </c>
      <c r="AY361" s="174" t="s">
        <v>177</v>
      </c>
    </row>
    <row r="362" spans="2:65" s="179" customFormat="1">
      <c r="B362" s="180"/>
      <c r="D362" s="173" t="s">
        <v>184</v>
      </c>
      <c r="E362" s="181"/>
      <c r="F362" s="182" t="s">
        <v>421</v>
      </c>
      <c r="H362" s="183">
        <v>30.794</v>
      </c>
      <c r="I362" s="184"/>
      <c r="L362" s="180"/>
      <c r="M362" s="185"/>
      <c r="T362" s="186"/>
      <c r="AT362" s="181" t="s">
        <v>184</v>
      </c>
      <c r="AU362" s="181" t="s">
        <v>88</v>
      </c>
      <c r="AV362" s="179" t="s">
        <v>88</v>
      </c>
      <c r="AW362" s="179" t="s">
        <v>29</v>
      </c>
      <c r="AX362" s="179" t="s">
        <v>75</v>
      </c>
      <c r="AY362" s="181" t="s">
        <v>177</v>
      </c>
    </row>
    <row r="363" spans="2:65" s="179" customFormat="1">
      <c r="B363" s="180"/>
      <c r="D363" s="173" t="s">
        <v>184</v>
      </c>
      <c r="E363" s="181"/>
      <c r="F363" s="182" t="s">
        <v>422</v>
      </c>
      <c r="H363" s="183">
        <v>87.468000000000004</v>
      </c>
      <c r="I363" s="184"/>
      <c r="L363" s="180"/>
      <c r="M363" s="185"/>
      <c r="T363" s="186"/>
      <c r="AT363" s="181" t="s">
        <v>184</v>
      </c>
      <c r="AU363" s="181" t="s">
        <v>88</v>
      </c>
      <c r="AV363" s="179" t="s">
        <v>88</v>
      </c>
      <c r="AW363" s="179" t="s">
        <v>29</v>
      </c>
      <c r="AX363" s="179" t="s">
        <v>75</v>
      </c>
      <c r="AY363" s="181" t="s">
        <v>177</v>
      </c>
    </row>
    <row r="364" spans="2:65" s="179" customFormat="1">
      <c r="B364" s="180"/>
      <c r="D364" s="173" t="s">
        <v>184</v>
      </c>
      <c r="E364" s="181"/>
      <c r="F364" s="182" t="s">
        <v>423</v>
      </c>
      <c r="H364" s="183">
        <v>43.387999999999998</v>
      </c>
      <c r="I364" s="184"/>
      <c r="L364" s="180"/>
      <c r="M364" s="185"/>
      <c r="T364" s="186"/>
      <c r="AT364" s="181" t="s">
        <v>184</v>
      </c>
      <c r="AU364" s="181" t="s">
        <v>88</v>
      </c>
      <c r="AV364" s="179" t="s">
        <v>88</v>
      </c>
      <c r="AW364" s="179" t="s">
        <v>29</v>
      </c>
      <c r="AX364" s="179" t="s">
        <v>75</v>
      </c>
      <c r="AY364" s="181" t="s">
        <v>177</v>
      </c>
    </row>
    <row r="365" spans="2:65" s="187" customFormat="1">
      <c r="B365" s="188"/>
      <c r="D365" s="173" t="s">
        <v>184</v>
      </c>
      <c r="E365" s="189"/>
      <c r="F365" s="190" t="s">
        <v>189</v>
      </c>
      <c r="H365" s="191">
        <v>161.65</v>
      </c>
      <c r="I365" s="192"/>
      <c r="L365" s="188"/>
      <c r="M365" s="193"/>
      <c r="T365" s="194"/>
      <c r="AT365" s="189" t="s">
        <v>184</v>
      </c>
      <c r="AU365" s="189" t="s">
        <v>88</v>
      </c>
      <c r="AV365" s="187" t="s">
        <v>182</v>
      </c>
      <c r="AW365" s="187" t="s">
        <v>29</v>
      </c>
      <c r="AX365" s="187" t="s">
        <v>82</v>
      </c>
      <c r="AY365" s="189" t="s">
        <v>177</v>
      </c>
    </row>
    <row r="366" spans="2:65" s="20" customFormat="1" ht="24.15" customHeight="1">
      <c r="B366" s="130"/>
      <c r="C366" s="159" t="s">
        <v>424</v>
      </c>
      <c r="D366" s="159" t="s">
        <v>179</v>
      </c>
      <c r="E366" s="160" t="s">
        <v>425</v>
      </c>
      <c r="F366" s="161" t="s">
        <v>426</v>
      </c>
      <c r="G366" s="162" t="s">
        <v>427</v>
      </c>
      <c r="H366" s="163">
        <v>330</v>
      </c>
      <c r="I366" s="164"/>
      <c r="J366" s="165">
        <f>ROUND(I366*H366,2)</f>
        <v>0</v>
      </c>
      <c r="K366" s="166"/>
      <c r="L366" s="21"/>
      <c r="M366" s="167"/>
      <c r="N366" s="129" t="s">
        <v>41</v>
      </c>
      <c r="P366" s="168">
        <f>O366*H366</f>
        <v>0</v>
      </c>
      <c r="Q366" s="168">
        <v>3.0000000000000001E-5</v>
      </c>
      <c r="R366" s="168">
        <f>Q366*H366</f>
        <v>9.9000000000000008E-3</v>
      </c>
      <c r="S366" s="168">
        <v>4.2000000000000002E-4</v>
      </c>
      <c r="T366" s="169">
        <f>S366*H366</f>
        <v>0.1386</v>
      </c>
      <c r="AR366" s="170" t="s">
        <v>182</v>
      </c>
      <c r="AT366" s="170" t="s">
        <v>179</v>
      </c>
      <c r="AU366" s="170" t="s">
        <v>88</v>
      </c>
      <c r="AY366" s="7" t="s">
        <v>177</v>
      </c>
      <c r="BE366" s="93">
        <f>IF(N366="základná",J366,0)</f>
        <v>0</v>
      </c>
      <c r="BF366" s="93">
        <f>IF(N366="znížená",J366,0)</f>
        <v>0</v>
      </c>
      <c r="BG366" s="93">
        <f>IF(N366="zákl. prenesená",J366,0)</f>
        <v>0</v>
      </c>
      <c r="BH366" s="93">
        <f>IF(N366="zníž. prenesená",J366,0)</f>
        <v>0</v>
      </c>
      <c r="BI366" s="93">
        <f>IF(N366="nulová",J366,0)</f>
        <v>0</v>
      </c>
      <c r="BJ366" s="7" t="s">
        <v>88</v>
      </c>
      <c r="BK366" s="93">
        <f>ROUND(I366*H366,2)</f>
        <v>0</v>
      </c>
      <c r="BL366" s="7" t="s">
        <v>182</v>
      </c>
      <c r="BM366" s="170" t="s">
        <v>428</v>
      </c>
    </row>
    <row r="367" spans="2:65" s="171" customFormat="1">
      <c r="B367" s="172"/>
      <c r="D367" s="173" t="s">
        <v>184</v>
      </c>
      <c r="E367" s="174"/>
      <c r="F367" s="175" t="s">
        <v>429</v>
      </c>
      <c r="H367" s="174"/>
      <c r="I367" s="176"/>
      <c r="L367" s="172"/>
      <c r="M367" s="177"/>
      <c r="T367" s="178"/>
      <c r="AT367" s="174" t="s">
        <v>184</v>
      </c>
      <c r="AU367" s="174" t="s">
        <v>88</v>
      </c>
      <c r="AV367" s="171" t="s">
        <v>82</v>
      </c>
      <c r="AW367" s="171" t="s">
        <v>29</v>
      </c>
      <c r="AX367" s="171" t="s">
        <v>75</v>
      </c>
      <c r="AY367" s="174" t="s">
        <v>177</v>
      </c>
    </row>
    <row r="368" spans="2:65" s="179" customFormat="1">
      <c r="B368" s="180"/>
      <c r="D368" s="173" t="s">
        <v>184</v>
      </c>
      <c r="E368" s="181"/>
      <c r="F368" s="182" t="s">
        <v>430</v>
      </c>
      <c r="H368" s="183">
        <v>330</v>
      </c>
      <c r="I368" s="184"/>
      <c r="L368" s="180"/>
      <c r="M368" s="185"/>
      <c r="T368" s="186"/>
      <c r="AT368" s="181" t="s">
        <v>184</v>
      </c>
      <c r="AU368" s="181" t="s">
        <v>88</v>
      </c>
      <c r="AV368" s="179" t="s">
        <v>88</v>
      </c>
      <c r="AW368" s="179" t="s">
        <v>29</v>
      </c>
      <c r="AX368" s="179" t="s">
        <v>75</v>
      </c>
      <c r="AY368" s="181" t="s">
        <v>177</v>
      </c>
    </row>
    <row r="369" spans="2:65" s="187" customFormat="1">
      <c r="B369" s="188"/>
      <c r="D369" s="173" t="s">
        <v>184</v>
      </c>
      <c r="E369" s="189"/>
      <c r="F369" s="190" t="s">
        <v>189</v>
      </c>
      <c r="H369" s="191">
        <v>330</v>
      </c>
      <c r="I369" s="192"/>
      <c r="L369" s="188"/>
      <c r="M369" s="193"/>
      <c r="T369" s="194"/>
      <c r="AT369" s="189" t="s">
        <v>184</v>
      </c>
      <c r="AU369" s="189" t="s">
        <v>88</v>
      </c>
      <c r="AV369" s="187" t="s">
        <v>182</v>
      </c>
      <c r="AW369" s="187" t="s">
        <v>29</v>
      </c>
      <c r="AX369" s="187" t="s">
        <v>82</v>
      </c>
      <c r="AY369" s="189" t="s">
        <v>177</v>
      </c>
    </row>
    <row r="370" spans="2:65" s="20" customFormat="1" ht="24.15" customHeight="1">
      <c r="B370" s="130"/>
      <c r="C370" s="159" t="s">
        <v>431</v>
      </c>
      <c r="D370" s="159" t="s">
        <v>179</v>
      </c>
      <c r="E370" s="160" t="s">
        <v>432</v>
      </c>
      <c r="F370" s="161" t="s">
        <v>433</v>
      </c>
      <c r="G370" s="162" t="s">
        <v>318</v>
      </c>
      <c r="H370" s="163">
        <v>138.255</v>
      </c>
      <c r="I370" s="164"/>
      <c r="J370" s="165">
        <f>ROUND(I370*H370,2)</f>
        <v>0</v>
      </c>
      <c r="K370" s="166"/>
      <c r="L370" s="21"/>
      <c r="M370" s="167"/>
      <c r="N370" s="129" t="s">
        <v>41</v>
      </c>
      <c r="P370" s="168">
        <f>O370*H370</f>
        <v>0</v>
      </c>
      <c r="Q370" s="168">
        <v>1.0000000000000001E-5</v>
      </c>
      <c r="R370" s="168">
        <f>Q370*H370</f>
        <v>1.38255E-3</v>
      </c>
      <c r="S370" s="168">
        <v>0</v>
      </c>
      <c r="T370" s="169">
        <f>S370*H370</f>
        <v>0</v>
      </c>
      <c r="AR370" s="170" t="s">
        <v>182</v>
      </c>
      <c r="AT370" s="170" t="s">
        <v>179</v>
      </c>
      <c r="AU370" s="170" t="s">
        <v>88</v>
      </c>
      <c r="AY370" s="7" t="s">
        <v>177</v>
      </c>
      <c r="BE370" s="93">
        <f>IF(N370="základná",J370,0)</f>
        <v>0</v>
      </c>
      <c r="BF370" s="93">
        <f>IF(N370="znížená",J370,0)</f>
        <v>0</v>
      </c>
      <c r="BG370" s="93">
        <f>IF(N370="zákl. prenesená",J370,0)</f>
        <v>0</v>
      </c>
      <c r="BH370" s="93">
        <f>IF(N370="zníž. prenesená",J370,0)</f>
        <v>0</v>
      </c>
      <c r="BI370" s="93">
        <f>IF(N370="nulová",J370,0)</f>
        <v>0</v>
      </c>
      <c r="BJ370" s="7" t="s">
        <v>88</v>
      </c>
      <c r="BK370" s="93">
        <f>ROUND(I370*H370,2)</f>
        <v>0</v>
      </c>
      <c r="BL370" s="7" t="s">
        <v>182</v>
      </c>
      <c r="BM370" s="170" t="s">
        <v>434</v>
      </c>
    </row>
    <row r="371" spans="2:65" s="171" customFormat="1">
      <c r="B371" s="172"/>
      <c r="D371" s="173" t="s">
        <v>184</v>
      </c>
      <c r="E371" s="174"/>
      <c r="F371" s="175" t="s">
        <v>185</v>
      </c>
      <c r="H371" s="174"/>
      <c r="I371" s="176"/>
      <c r="L371" s="172"/>
      <c r="M371" s="177"/>
      <c r="T371" s="178"/>
      <c r="AT371" s="174" t="s">
        <v>184</v>
      </c>
      <c r="AU371" s="174" t="s">
        <v>88</v>
      </c>
      <c r="AV371" s="171" t="s">
        <v>82</v>
      </c>
      <c r="AW371" s="171" t="s">
        <v>29</v>
      </c>
      <c r="AX371" s="171" t="s">
        <v>75</v>
      </c>
      <c r="AY371" s="174" t="s">
        <v>177</v>
      </c>
    </row>
    <row r="372" spans="2:65" s="179" customFormat="1">
      <c r="B372" s="180"/>
      <c r="D372" s="173" t="s">
        <v>184</v>
      </c>
      <c r="E372" s="181"/>
      <c r="F372" s="182" t="s">
        <v>435</v>
      </c>
      <c r="H372" s="183">
        <v>56.453000000000003</v>
      </c>
      <c r="I372" s="184"/>
      <c r="L372" s="180"/>
      <c r="M372" s="185"/>
      <c r="T372" s="186"/>
      <c r="AT372" s="181" t="s">
        <v>184</v>
      </c>
      <c r="AU372" s="181" t="s">
        <v>88</v>
      </c>
      <c r="AV372" s="179" t="s">
        <v>88</v>
      </c>
      <c r="AW372" s="179" t="s">
        <v>29</v>
      </c>
      <c r="AX372" s="179" t="s">
        <v>75</v>
      </c>
      <c r="AY372" s="181" t="s">
        <v>177</v>
      </c>
    </row>
    <row r="373" spans="2:65" s="179" customFormat="1">
      <c r="B373" s="180"/>
      <c r="D373" s="173" t="s">
        <v>184</v>
      </c>
      <c r="E373" s="181"/>
      <c r="F373" s="182" t="s">
        <v>436</v>
      </c>
      <c r="H373" s="183">
        <v>18.940000000000001</v>
      </c>
      <c r="I373" s="184"/>
      <c r="L373" s="180"/>
      <c r="M373" s="185"/>
      <c r="T373" s="186"/>
      <c r="AT373" s="181" t="s">
        <v>184</v>
      </c>
      <c r="AU373" s="181" t="s">
        <v>88</v>
      </c>
      <c r="AV373" s="179" t="s">
        <v>88</v>
      </c>
      <c r="AW373" s="179" t="s">
        <v>29</v>
      </c>
      <c r="AX373" s="179" t="s">
        <v>75</v>
      </c>
      <c r="AY373" s="181" t="s">
        <v>177</v>
      </c>
    </row>
    <row r="374" spans="2:65" s="179" customFormat="1">
      <c r="B374" s="180"/>
      <c r="D374" s="173" t="s">
        <v>184</v>
      </c>
      <c r="E374" s="181"/>
      <c r="F374" s="182" t="s">
        <v>437</v>
      </c>
      <c r="H374" s="183">
        <v>62.862000000000002</v>
      </c>
      <c r="I374" s="184"/>
      <c r="L374" s="180"/>
      <c r="M374" s="185"/>
      <c r="T374" s="186"/>
      <c r="AT374" s="181" t="s">
        <v>184</v>
      </c>
      <c r="AU374" s="181" t="s">
        <v>88</v>
      </c>
      <c r="AV374" s="179" t="s">
        <v>88</v>
      </c>
      <c r="AW374" s="179" t="s">
        <v>29</v>
      </c>
      <c r="AX374" s="179" t="s">
        <v>75</v>
      </c>
      <c r="AY374" s="181" t="s">
        <v>177</v>
      </c>
    </row>
    <row r="375" spans="2:65" s="187" customFormat="1">
      <c r="B375" s="188"/>
      <c r="D375" s="173" t="s">
        <v>184</v>
      </c>
      <c r="E375" s="189"/>
      <c r="F375" s="190" t="s">
        <v>189</v>
      </c>
      <c r="H375" s="191">
        <v>138.255</v>
      </c>
      <c r="I375" s="192"/>
      <c r="L375" s="188"/>
      <c r="M375" s="193"/>
      <c r="T375" s="194"/>
      <c r="AT375" s="189" t="s">
        <v>184</v>
      </c>
      <c r="AU375" s="189" t="s">
        <v>88</v>
      </c>
      <c r="AV375" s="187" t="s">
        <v>182</v>
      </c>
      <c r="AW375" s="187" t="s">
        <v>29</v>
      </c>
      <c r="AX375" s="187" t="s">
        <v>82</v>
      </c>
      <c r="AY375" s="189" t="s">
        <v>177</v>
      </c>
    </row>
    <row r="376" spans="2:65" s="20" customFormat="1" ht="21.75" customHeight="1">
      <c r="B376" s="130"/>
      <c r="C376" s="159" t="s">
        <v>438</v>
      </c>
      <c r="D376" s="159" t="s">
        <v>179</v>
      </c>
      <c r="E376" s="160" t="s">
        <v>439</v>
      </c>
      <c r="F376" s="161" t="s">
        <v>440</v>
      </c>
      <c r="G376" s="162" t="s">
        <v>200</v>
      </c>
      <c r="H376" s="163">
        <v>12.712999999999999</v>
      </c>
      <c r="I376" s="164"/>
      <c r="J376" s="165">
        <f>ROUND(I376*H376,2)</f>
        <v>0</v>
      </c>
      <c r="K376" s="166"/>
      <c r="L376" s="21"/>
      <c r="M376" s="167"/>
      <c r="N376" s="129" t="s">
        <v>41</v>
      </c>
      <c r="P376" s="168">
        <f>O376*H376</f>
        <v>0</v>
      </c>
      <c r="Q376" s="168">
        <v>0</v>
      </c>
      <c r="R376" s="168">
        <f>Q376*H376</f>
        <v>0</v>
      </c>
      <c r="S376" s="168">
        <v>0</v>
      </c>
      <c r="T376" s="169">
        <f>S376*H376</f>
        <v>0</v>
      </c>
      <c r="AR376" s="170" t="s">
        <v>182</v>
      </c>
      <c r="AT376" s="170" t="s">
        <v>179</v>
      </c>
      <c r="AU376" s="170" t="s">
        <v>88</v>
      </c>
      <c r="AY376" s="7" t="s">
        <v>177</v>
      </c>
      <c r="BE376" s="93">
        <f>IF(N376="základná",J376,0)</f>
        <v>0</v>
      </c>
      <c r="BF376" s="93">
        <f>IF(N376="znížená",J376,0)</f>
        <v>0</v>
      </c>
      <c r="BG376" s="93">
        <f>IF(N376="zákl. prenesená",J376,0)</f>
        <v>0</v>
      </c>
      <c r="BH376" s="93">
        <f>IF(N376="zníž. prenesená",J376,0)</f>
        <v>0</v>
      </c>
      <c r="BI376" s="93">
        <f>IF(N376="nulová",J376,0)</f>
        <v>0</v>
      </c>
      <c r="BJ376" s="7" t="s">
        <v>88</v>
      </c>
      <c r="BK376" s="93">
        <f>ROUND(I376*H376,2)</f>
        <v>0</v>
      </c>
      <c r="BL376" s="7" t="s">
        <v>182</v>
      </c>
      <c r="BM376" s="170" t="s">
        <v>441</v>
      </c>
    </row>
    <row r="377" spans="2:65" s="179" customFormat="1">
      <c r="B377" s="180"/>
      <c r="D377" s="173" t="s">
        <v>184</v>
      </c>
      <c r="E377" s="181"/>
      <c r="F377" s="182" t="s">
        <v>442</v>
      </c>
      <c r="H377" s="183">
        <v>12.712999999999999</v>
      </c>
      <c r="I377" s="184"/>
      <c r="L377" s="180"/>
      <c r="M377" s="185"/>
      <c r="T377" s="186"/>
      <c r="AT377" s="181" t="s">
        <v>184</v>
      </c>
      <c r="AU377" s="181" t="s">
        <v>88</v>
      </c>
      <c r="AV377" s="179" t="s">
        <v>88</v>
      </c>
      <c r="AW377" s="179" t="s">
        <v>29</v>
      </c>
      <c r="AX377" s="179" t="s">
        <v>82</v>
      </c>
      <c r="AY377" s="181" t="s">
        <v>177</v>
      </c>
    </row>
    <row r="378" spans="2:65" s="20" customFormat="1" ht="21.75" customHeight="1">
      <c r="B378" s="130"/>
      <c r="C378" s="159" t="s">
        <v>443</v>
      </c>
      <c r="D378" s="159" t="s">
        <v>179</v>
      </c>
      <c r="E378" s="160" t="s">
        <v>444</v>
      </c>
      <c r="F378" s="161" t="s">
        <v>445</v>
      </c>
      <c r="G378" s="162" t="s">
        <v>200</v>
      </c>
      <c r="H378" s="163">
        <v>63.566000000000003</v>
      </c>
      <c r="I378" s="164"/>
      <c r="J378" s="165">
        <f>ROUND(I378*H378,2)</f>
        <v>0</v>
      </c>
      <c r="K378" s="166"/>
      <c r="L378" s="21"/>
      <c r="M378" s="167"/>
      <c r="N378" s="129" t="s">
        <v>41</v>
      </c>
      <c r="P378" s="168">
        <f>O378*H378</f>
        <v>0</v>
      </c>
      <c r="Q378" s="168">
        <v>0</v>
      </c>
      <c r="R378" s="168">
        <f>Q378*H378</f>
        <v>0</v>
      </c>
      <c r="S378" s="168">
        <v>0</v>
      </c>
      <c r="T378" s="169">
        <f>S378*H378</f>
        <v>0</v>
      </c>
      <c r="AR378" s="170" t="s">
        <v>182</v>
      </c>
      <c r="AT378" s="170" t="s">
        <v>179</v>
      </c>
      <c r="AU378" s="170" t="s">
        <v>88</v>
      </c>
      <c r="AY378" s="7" t="s">
        <v>177</v>
      </c>
      <c r="BE378" s="93">
        <f>IF(N378="základná",J378,0)</f>
        <v>0</v>
      </c>
      <c r="BF378" s="93">
        <f>IF(N378="znížená",J378,0)</f>
        <v>0</v>
      </c>
      <c r="BG378" s="93">
        <f>IF(N378="zákl. prenesená",J378,0)</f>
        <v>0</v>
      </c>
      <c r="BH378" s="93">
        <f>IF(N378="zníž. prenesená",J378,0)</f>
        <v>0</v>
      </c>
      <c r="BI378" s="93">
        <f>IF(N378="nulová",J378,0)</f>
        <v>0</v>
      </c>
      <c r="BJ378" s="7" t="s">
        <v>88</v>
      </c>
      <c r="BK378" s="93">
        <f>ROUND(I378*H378,2)</f>
        <v>0</v>
      </c>
      <c r="BL378" s="7" t="s">
        <v>182</v>
      </c>
      <c r="BM378" s="170" t="s">
        <v>446</v>
      </c>
    </row>
    <row r="379" spans="2:65" s="20" customFormat="1" ht="24.15" customHeight="1">
      <c r="B379" s="130"/>
      <c r="C379" s="159" t="s">
        <v>447</v>
      </c>
      <c r="D379" s="159" t="s">
        <v>179</v>
      </c>
      <c r="E379" s="160" t="s">
        <v>448</v>
      </c>
      <c r="F379" s="161" t="s">
        <v>449</v>
      </c>
      <c r="G379" s="162" t="s">
        <v>200</v>
      </c>
      <c r="H379" s="163">
        <v>953.49</v>
      </c>
      <c r="I379" s="164"/>
      <c r="J379" s="165">
        <f>ROUND(I379*H379,2)</f>
        <v>0</v>
      </c>
      <c r="K379" s="166"/>
      <c r="L379" s="21"/>
      <c r="M379" s="167"/>
      <c r="N379" s="129" t="s">
        <v>41</v>
      </c>
      <c r="P379" s="168">
        <f>O379*H379</f>
        <v>0</v>
      </c>
      <c r="Q379" s="168">
        <v>0</v>
      </c>
      <c r="R379" s="168">
        <f>Q379*H379</f>
        <v>0</v>
      </c>
      <c r="S379" s="168">
        <v>0</v>
      </c>
      <c r="T379" s="169">
        <f>S379*H379</f>
        <v>0</v>
      </c>
      <c r="AR379" s="170" t="s">
        <v>182</v>
      </c>
      <c r="AT379" s="170" t="s">
        <v>179</v>
      </c>
      <c r="AU379" s="170" t="s">
        <v>88</v>
      </c>
      <c r="AY379" s="7" t="s">
        <v>177</v>
      </c>
      <c r="BE379" s="93">
        <f>IF(N379="základná",J379,0)</f>
        <v>0</v>
      </c>
      <c r="BF379" s="93">
        <f>IF(N379="znížená",J379,0)</f>
        <v>0</v>
      </c>
      <c r="BG379" s="93">
        <f>IF(N379="zákl. prenesená",J379,0)</f>
        <v>0</v>
      </c>
      <c r="BH379" s="93">
        <f>IF(N379="zníž. prenesená",J379,0)</f>
        <v>0</v>
      </c>
      <c r="BI379" s="93">
        <f>IF(N379="nulová",J379,0)</f>
        <v>0</v>
      </c>
      <c r="BJ379" s="7" t="s">
        <v>88</v>
      </c>
      <c r="BK379" s="93">
        <f>ROUND(I379*H379,2)</f>
        <v>0</v>
      </c>
      <c r="BL379" s="7" t="s">
        <v>182</v>
      </c>
      <c r="BM379" s="170" t="s">
        <v>450</v>
      </c>
    </row>
    <row r="380" spans="2:65" s="179" customFormat="1">
      <c r="B380" s="180"/>
      <c r="D380" s="173" t="s">
        <v>184</v>
      </c>
      <c r="F380" s="182" t="s">
        <v>451</v>
      </c>
      <c r="H380" s="183">
        <v>953.49</v>
      </c>
      <c r="I380" s="184"/>
      <c r="L380" s="180"/>
      <c r="M380" s="185"/>
      <c r="T380" s="186"/>
      <c r="AT380" s="181" t="s">
        <v>184</v>
      </c>
      <c r="AU380" s="181" t="s">
        <v>88</v>
      </c>
      <c r="AV380" s="179" t="s">
        <v>88</v>
      </c>
      <c r="AW380" s="179" t="s">
        <v>2</v>
      </c>
      <c r="AX380" s="179" t="s">
        <v>82</v>
      </c>
      <c r="AY380" s="181" t="s">
        <v>177</v>
      </c>
    </row>
    <row r="381" spans="2:65" s="20" customFormat="1" ht="24.15" customHeight="1">
      <c r="B381" s="130"/>
      <c r="C381" s="159" t="s">
        <v>452</v>
      </c>
      <c r="D381" s="159" t="s">
        <v>179</v>
      </c>
      <c r="E381" s="160" t="s">
        <v>453</v>
      </c>
      <c r="F381" s="161" t="s">
        <v>454</v>
      </c>
      <c r="G381" s="162" t="s">
        <v>200</v>
      </c>
      <c r="H381" s="163">
        <v>63.566000000000003</v>
      </c>
      <c r="I381" s="164"/>
      <c r="J381" s="165">
        <f>ROUND(I381*H381,2)</f>
        <v>0</v>
      </c>
      <c r="K381" s="166"/>
      <c r="L381" s="21"/>
      <c r="M381" s="167"/>
      <c r="N381" s="129" t="s">
        <v>41</v>
      </c>
      <c r="P381" s="168">
        <f>O381*H381</f>
        <v>0</v>
      </c>
      <c r="Q381" s="168">
        <v>0</v>
      </c>
      <c r="R381" s="168">
        <f>Q381*H381</f>
        <v>0</v>
      </c>
      <c r="S381" s="168">
        <v>0</v>
      </c>
      <c r="T381" s="169">
        <f>S381*H381</f>
        <v>0</v>
      </c>
      <c r="AR381" s="170" t="s">
        <v>182</v>
      </c>
      <c r="AT381" s="170" t="s">
        <v>179</v>
      </c>
      <c r="AU381" s="170" t="s">
        <v>88</v>
      </c>
      <c r="AY381" s="7" t="s">
        <v>177</v>
      </c>
      <c r="BE381" s="93">
        <f>IF(N381="základná",J381,0)</f>
        <v>0</v>
      </c>
      <c r="BF381" s="93">
        <f>IF(N381="znížená",J381,0)</f>
        <v>0</v>
      </c>
      <c r="BG381" s="93">
        <f>IF(N381="zákl. prenesená",J381,0)</f>
        <v>0</v>
      </c>
      <c r="BH381" s="93">
        <f>IF(N381="zníž. prenesená",J381,0)</f>
        <v>0</v>
      </c>
      <c r="BI381" s="93">
        <f>IF(N381="nulová",J381,0)</f>
        <v>0</v>
      </c>
      <c r="BJ381" s="7" t="s">
        <v>88</v>
      </c>
      <c r="BK381" s="93">
        <f>ROUND(I381*H381,2)</f>
        <v>0</v>
      </c>
      <c r="BL381" s="7" t="s">
        <v>182</v>
      </c>
      <c r="BM381" s="170" t="s">
        <v>455</v>
      </c>
    </row>
    <row r="382" spans="2:65" s="20" customFormat="1" ht="24.15" customHeight="1">
      <c r="B382" s="130"/>
      <c r="C382" s="159" t="s">
        <v>456</v>
      </c>
      <c r="D382" s="159" t="s">
        <v>179</v>
      </c>
      <c r="E382" s="160" t="s">
        <v>457</v>
      </c>
      <c r="F382" s="161" t="s">
        <v>458</v>
      </c>
      <c r="G382" s="162" t="s">
        <v>200</v>
      </c>
      <c r="H382" s="163">
        <v>127.13200000000001</v>
      </c>
      <c r="I382" s="164"/>
      <c r="J382" s="165">
        <f>ROUND(I382*H382,2)</f>
        <v>0</v>
      </c>
      <c r="K382" s="166"/>
      <c r="L382" s="21"/>
      <c r="M382" s="167"/>
      <c r="N382" s="129" t="s">
        <v>41</v>
      </c>
      <c r="P382" s="168">
        <f>O382*H382</f>
        <v>0</v>
      </c>
      <c r="Q382" s="168">
        <v>0</v>
      </c>
      <c r="R382" s="168">
        <f>Q382*H382</f>
        <v>0</v>
      </c>
      <c r="S382" s="168">
        <v>0</v>
      </c>
      <c r="T382" s="169">
        <f>S382*H382</f>
        <v>0</v>
      </c>
      <c r="AR382" s="170" t="s">
        <v>182</v>
      </c>
      <c r="AT382" s="170" t="s">
        <v>179</v>
      </c>
      <c r="AU382" s="170" t="s">
        <v>88</v>
      </c>
      <c r="AY382" s="7" t="s">
        <v>177</v>
      </c>
      <c r="BE382" s="93">
        <f>IF(N382="základná",J382,0)</f>
        <v>0</v>
      </c>
      <c r="BF382" s="93">
        <f>IF(N382="znížená",J382,0)</f>
        <v>0</v>
      </c>
      <c r="BG382" s="93">
        <f>IF(N382="zákl. prenesená",J382,0)</f>
        <v>0</v>
      </c>
      <c r="BH382" s="93">
        <f>IF(N382="zníž. prenesená",J382,0)</f>
        <v>0</v>
      </c>
      <c r="BI382" s="93">
        <f>IF(N382="nulová",J382,0)</f>
        <v>0</v>
      </c>
      <c r="BJ382" s="7" t="s">
        <v>88</v>
      </c>
      <c r="BK382" s="93">
        <f>ROUND(I382*H382,2)</f>
        <v>0</v>
      </c>
      <c r="BL382" s="7" t="s">
        <v>182</v>
      </c>
      <c r="BM382" s="170" t="s">
        <v>459</v>
      </c>
    </row>
    <row r="383" spans="2:65" s="179" customFormat="1">
      <c r="B383" s="180"/>
      <c r="D383" s="173" t="s">
        <v>184</v>
      </c>
      <c r="F383" s="182" t="s">
        <v>460</v>
      </c>
      <c r="H383" s="183">
        <v>127.13200000000001</v>
      </c>
      <c r="I383" s="184"/>
      <c r="L383" s="180"/>
      <c r="M383" s="185"/>
      <c r="T383" s="186"/>
      <c r="AT383" s="181" t="s">
        <v>184</v>
      </c>
      <c r="AU383" s="181" t="s">
        <v>88</v>
      </c>
      <c r="AV383" s="179" t="s">
        <v>88</v>
      </c>
      <c r="AW383" s="179" t="s">
        <v>2</v>
      </c>
      <c r="AX383" s="179" t="s">
        <v>82</v>
      </c>
      <c r="AY383" s="181" t="s">
        <v>177</v>
      </c>
    </row>
    <row r="384" spans="2:65" s="20" customFormat="1" ht="24.15" customHeight="1">
      <c r="B384" s="130"/>
      <c r="C384" s="159" t="s">
        <v>461</v>
      </c>
      <c r="D384" s="159" t="s">
        <v>179</v>
      </c>
      <c r="E384" s="160" t="s">
        <v>462</v>
      </c>
      <c r="F384" s="161" t="s">
        <v>463</v>
      </c>
      <c r="G384" s="162" t="s">
        <v>200</v>
      </c>
      <c r="H384" s="163">
        <v>63.566000000000003</v>
      </c>
      <c r="I384" s="164"/>
      <c r="J384" s="165">
        <f>ROUND(I384*H384,2)</f>
        <v>0</v>
      </c>
      <c r="K384" s="166"/>
      <c r="L384" s="21"/>
      <c r="M384" s="167"/>
      <c r="N384" s="129" t="s">
        <v>41</v>
      </c>
      <c r="P384" s="168">
        <f>O384*H384</f>
        <v>0</v>
      </c>
      <c r="Q384" s="168">
        <v>0</v>
      </c>
      <c r="R384" s="168">
        <f>Q384*H384</f>
        <v>0</v>
      </c>
      <c r="S384" s="168">
        <v>0</v>
      </c>
      <c r="T384" s="169">
        <f>S384*H384</f>
        <v>0</v>
      </c>
      <c r="AR384" s="170" t="s">
        <v>182</v>
      </c>
      <c r="AT384" s="170" t="s">
        <v>179</v>
      </c>
      <c r="AU384" s="170" t="s">
        <v>88</v>
      </c>
      <c r="AY384" s="7" t="s">
        <v>177</v>
      </c>
      <c r="BE384" s="93">
        <f>IF(N384="základná",J384,0)</f>
        <v>0</v>
      </c>
      <c r="BF384" s="93">
        <f>IF(N384="znížená",J384,0)</f>
        <v>0</v>
      </c>
      <c r="BG384" s="93">
        <f>IF(N384="zákl. prenesená",J384,0)</f>
        <v>0</v>
      </c>
      <c r="BH384" s="93">
        <f>IF(N384="zníž. prenesená",J384,0)</f>
        <v>0</v>
      </c>
      <c r="BI384" s="93">
        <f>IF(N384="nulová",J384,0)</f>
        <v>0</v>
      </c>
      <c r="BJ384" s="7" t="s">
        <v>88</v>
      </c>
      <c r="BK384" s="93">
        <f>ROUND(I384*H384,2)</f>
        <v>0</v>
      </c>
      <c r="BL384" s="7" t="s">
        <v>182</v>
      </c>
      <c r="BM384" s="170" t="s">
        <v>464</v>
      </c>
    </row>
    <row r="385" spans="2:65" s="146" customFormat="1" ht="22.8" customHeight="1">
      <c r="B385" s="147"/>
      <c r="D385" s="148" t="s">
        <v>74</v>
      </c>
      <c r="E385" s="157" t="s">
        <v>465</v>
      </c>
      <c r="F385" s="157" t="s">
        <v>466</v>
      </c>
      <c r="I385" s="150"/>
      <c r="J385" s="158">
        <f>BK385</f>
        <v>0</v>
      </c>
      <c r="L385" s="147"/>
      <c r="M385" s="152"/>
      <c r="P385" s="153">
        <f>P386</f>
        <v>0</v>
      </c>
      <c r="R385" s="153">
        <f>R386</f>
        <v>0</v>
      </c>
      <c r="T385" s="154">
        <f>T386</f>
        <v>0</v>
      </c>
      <c r="AR385" s="148" t="s">
        <v>82</v>
      </c>
      <c r="AT385" s="155" t="s">
        <v>74</v>
      </c>
      <c r="AU385" s="155" t="s">
        <v>82</v>
      </c>
      <c r="AY385" s="148" t="s">
        <v>177</v>
      </c>
      <c r="BK385" s="156">
        <f>BK386</f>
        <v>0</v>
      </c>
    </row>
    <row r="386" spans="2:65" s="20" customFormat="1" ht="24.15" customHeight="1">
      <c r="B386" s="130"/>
      <c r="C386" s="159" t="s">
        <v>467</v>
      </c>
      <c r="D386" s="159" t="s">
        <v>179</v>
      </c>
      <c r="E386" s="160" t="s">
        <v>468</v>
      </c>
      <c r="F386" s="161" t="s">
        <v>469</v>
      </c>
      <c r="G386" s="162" t="s">
        <v>200</v>
      </c>
      <c r="H386" s="163">
        <v>164.51900000000001</v>
      </c>
      <c r="I386" s="164"/>
      <c r="J386" s="165">
        <f>ROUND(I386*H386,2)</f>
        <v>0</v>
      </c>
      <c r="K386" s="166"/>
      <c r="L386" s="21"/>
      <c r="M386" s="167"/>
      <c r="N386" s="129" t="s">
        <v>41</v>
      </c>
      <c r="P386" s="168">
        <f>O386*H386</f>
        <v>0</v>
      </c>
      <c r="Q386" s="168">
        <v>0</v>
      </c>
      <c r="R386" s="168">
        <f>Q386*H386</f>
        <v>0</v>
      </c>
      <c r="S386" s="168">
        <v>0</v>
      </c>
      <c r="T386" s="169">
        <f>S386*H386</f>
        <v>0</v>
      </c>
      <c r="AR386" s="170" t="s">
        <v>182</v>
      </c>
      <c r="AT386" s="170" t="s">
        <v>179</v>
      </c>
      <c r="AU386" s="170" t="s">
        <v>88</v>
      </c>
      <c r="AY386" s="7" t="s">
        <v>177</v>
      </c>
      <c r="BE386" s="93">
        <f>IF(N386="základná",J386,0)</f>
        <v>0</v>
      </c>
      <c r="BF386" s="93">
        <f>IF(N386="znížená",J386,0)</f>
        <v>0</v>
      </c>
      <c r="BG386" s="93">
        <f>IF(N386="zákl. prenesená",J386,0)</f>
        <v>0</v>
      </c>
      <c r="BH386" s="93">
        <f>IF(N386="zníž. prenesená",J386,0)</f>
        <v>0</v>
      </c>
      <c r="BI386" s="93">
        <f>IF(N386="nulová",J386,0)</f>
        <v>0</v>
      </c>
      <c r="BJ386" s="7" t="s">
        <v>88</v>
      </c>
      <c r="BK386" s="93">
        <f>ROUND(I386*H386,2)</f>
        <v>0</v>
      </c>
      <c r="BL386" s="7" t="s">
        <v>182</v>
      </c>
      <c r="BM386" s="170" t="s">
        <v>470</v>
      </c>
    </row>
    <row r="387" spans="2:65" s="146" customFormat="1" ht="25.95" customHeight="1">
      <c r="B387" s="147"/>
      <c r="D387" s="148" t="s">
        <v>74</v>
      </c>
      <c r="E387" s="149" t="s">
        <v>471</v>
      </c>
      <c r="F387" s="149" t="s">
        <v>472</v>
      </c>
      <c r="I387" s="150"/>
      <c r="J387" s="151">
        <f>BK387</f>
        <v>0</v>
      </c>
      <c r="L387" s="147"/>
      <c r="M387" s="152"/>
      <c r="P387" s="153">
        <f>P388+P394+P406+P409</f>
        <v>0</v>
      </c>
      <c r="R387" s="153">
        <f>R388+R394+R406+R409</f>
        <v>5.0082360299999999</v>
      </c>
      <c r="T387" s="154">
        <f>T388+T394+T406+T409</f>
        <v>0.11399999999999999</v>
      </c>
      <c r="AR387" s="148" t="s">
        <v>88</v>
      </c>
      <c r="AT387" s="155" t="s">
        <v>74</v>
      </c>
      <c r="AU387" s="155" t="s">
        <v>75</v>
      </c>
      <c r="AY387" s="148" t="s">
        <v>177</v>
      </c>
      <c r="BK387" s="156">
        <f>BK388+BK394+BK406+BK409</f>
        <v>0</v>
      </c>
    </row>
    <row r="388" spans="2:65" s="146" customFormat="1" ht="22.8" customHeight="1">
      <c r="B388" s="147"/>
      <c r="D388" s="148" t="s">
        <v>74</v>
      </c>
      <c r="E388" s="157" t="s">
        <v>473</v>
      </c>
      <c r="F388" s="157" t="s">
        <v>474</v>
      </c>
      <c r="I388" s="150"/>
      <c r="J388" s="158">
        <f>BK388</f>
        <v>0</v>
      </c>
      <c r="L388" s="147"/>
      <c r="M388" s="152"/>
      <c r="P388" s="153">
        <f>SUM(P389:P393)</f>
        <v>0</v>
      </c>
      <c r="R388" s="153">
        <f>SUM(R389:R393)</f>
        <v>5.9400000000000001E-2</v>
      </c>
      <c r="T388" s="154">
        <f>SUM(T389:T393)</f>
        <v>0</v>
      </c>
      <c r="AR388" s="148" t="s">
        <v>88</v>
      </c>
      <c r="AT388" s="155" t="s">
        <v>74</v>
      </c>
      <c r="AU388" s="155" t="s">
        <v>82</v>
      </c>
      <c r="AY388" s="148" t="s">
        <v>177</v>
      </c>
      <c r="BK388" s="156">
        <f>SUM(BK389:BK393)</f>
        <v>0</v>
      </c>
    </row>
    <row r="389" spans="2:65" s="20" customFormat="1" ht="24.15" customHeight="1">
      <c r="B389" s="130"/>
      <c r="C389" s="159" t="s">
        <v>475</v>
      </c>
      <c r="D389" s="159" t="s">
        <v>179</v>
      </c>
      <c r="E389" s="160" t="s">
        <v>476</v>
      </c>
      <c r="F389" s="161" t="s">
        <v>477</v>
      </c>
      <c r="G389" s="162" t="s">
        <v>252</v>
      </c>
      <c r="H389" s="163">
        <v>110</v>
      </c>
      <c r="I389" s="164"/>
      <c r="J389" s="165">
        <f>ROUND(I389*H389,2)</f>
        <v>0</v>
      </c>
      <c r="K389" s="166"/>
      <c r="L389" s="21"/>
      <c r="M389" s="167"/>
      <c r="N389" s="129" t="s">
        <v>41</v>
      </c>
      <c r="P389" s="168">
        <f>O389*H389</f>
        <v>0</v>
      </c>
      <c r="Q389" s="168">
        <v>5.4000000000000001E-4</v>
      </c>
      <c r="R389" s="168">
        <f>Q389*H389</f>
        <v>5.9400000000000001E-2</v>
      </c>
      <c r="S389" s="168">
        <v>0</v>
      </c>
      <c r="T389" s="169">
        <f>S389*H389</f>
        <v>0</v>
      </c>
      <c r="AR389" s="170" t="s">
        <v>301</v>
      </c>
      <c r="AT389" s="170" t="s">
        <v>179</v>
      </c>
      <c r="AU389" s="170" t="s">
        <v>88</v>
      </c>
      <c r="AY389" s="7" t="s">
        <v>177</v>
      </c>
      <c r="BE389" s="93">
        <f>IF(N389="základná",J389,0)</f>
        <v>0</v>
      </c>
      <c r="BF389" s="93">
        <f>IF(N389="znížená",J389,0)</f>
        <v>0</v>
      </c>
      <c r="BG389" s="93">
        <f>IF(N389="zákl. prenesená",J389,0)</f>
        <v>0</v>
      </c>
      <c r="BH389" s="93">
        <f>IF(N389="zníž. prenesená",J389,0)</f>
        <v>0</v>
      </c>
      <c r="BI389" s="93">
        <f>IF(N389="nulová",J389,0)</f>
        <v>0</v>
      </c>
      <c r="BJ389" s="7" t="s">
        <v>88</v>
      </c>
      <c r="BK389" s="93">
        <f>ROUND(I389*H389,2)</f>
        <v>0</v>
      </c>
      <c r="BL389" s="7" t="s">
        <v>301</v>
      </c>
      <c r="BM389" s="170" t="s">
        <v>478</v>
      </c>
    </row>
    <row r="390" spans="2:65" s="179" customFormat="1">
      <c r="B390" s="180"/>
      <c r="D390" s="173" t="s">
        <v>184</v>
      </c>
      <c r="E390" s="181"/>
      <c r="F390" s="182" t="s">
        <v>479</v>
      </c>
      <c r="H390" s="183">
        <v>100</v>
      </c>
      <c r="I390" s="184"/>
      <c r="L390" s="180"/>
      <c r="M390" s="185"/>
      <c r="T390" s="186"/>
      <c r="AT390" s="181" t="s">
        <v>184</v>
      </c>
      <c r="AU390" s="181" t="s">
        <v>88</v>
      </c>
      <c r="AV390" s="179" t="s">
        <v>88</v>
      </c>
      <c r="AW390" s="179" t="s">
        <v>29</v>
      </c>
      <c r="AX390" s="179" t="s">
        <v>75</v>
      </c>
      <c r="AY390" s="181" t="s">
        <v>177</v>
      </c>
    </row>
    <row r="391" spans="2:65" s="187" customFormat="1">
      <c r="B391" s="188"/>
      <c r="D391" s="173" t="s">
        <v>184</v>
      </c>
      <c r="E391" s="189" t="s">
        <v>121</v>
      </c>
      <c r="F391" s="190" t="s">
        <v>189</v>
      </c>
      <c r="H391" s="191">
        <v>100</v>
      </c>
      <c r="I391" s="192"/>
      <c r="L391" s="188"/>
      <c r="M391" s="193"/>
      <c r="T391" s="194"/>
      <c r="AT391" s="189" t="s">
        <v>184</v>
      </c>
      <c r="AU391" s="189" t="s">
        <v>88</v>
      </c>
      <c r="AV391" s="187" t="s">
        <v>182</v>
      </c>
      <c r="AW391" s="187" t="s">
        <v>29</v>
      </c>
      <c r="AX391" s="187" t="s">
        <v>75</v>
      </c>
      <c r="AY391" s="189" t="s">
        <v>177</v>
      </c>
    </row>
    <row r="392" spans="2:65" s="179" customFormat="1">
      <c r="B392" s="180"/>
      <c r="D392" s="173" t="s">
        <v>184</v>
      </c>
      <c r="E392" s="181"/>
      <c r="F392" s="182" t="s">
        <v>480</v>
      </c>
      <c r="H392" s="183">
        <v>110</v>
      </c>
      <c r="I392" s="184"/>
      <c r="L392" s="180"/>
      <c r="M392" s="185"/>
      <c r="T392" s="186"/>
      <c r="AT392" s="181" t="s">
        <v>184</v>
      </c>
      <c r="AU392" s="181" t="s">
        <v>88</v>
      </c>
      <c r="AV392" s="179" t="s">
        <v>88</v>
      </c>
      <c r="AW392" s="179" t="s">
        <v>29</v>
      </c>
      <c r="AX392" s="179" t="s">
        <v>82</v>
      </c>
      <c r="AY392" s="181" t="s">
        <v>177</v>
      </c>
    </row>
    <row r="393" spans="2:65" s="20" customFormat="1" ht="24.15" customHeight="1">
      <c r="B393" s="130"/>
      <c r="C393" s="159" t="s">
        <v>481</v>
      </c>
      <c r="D393" s="159" t="s">
        <v>179</v>
      </c>
      <c r="E393" s="160" t="s">
        <v>482</v>
      </c>
      <c r="F393" s="161" t="s">
        <v>483</v>
      </c>
      <c r="G393" s="162" t="s">
        <v>484</v>
      </c>
      <c r="H393" s="203"/>
      <c r="I393" s="164"/>
      <c r="J393" s="165">
        <f>ROUND(I393*H393,2)</f>
        <v>0</v>
      </c>
      <c r="K393" s="166"/>
      <c r="L393" s="21"/>
      <c r="M393" s="167"/>
      <c r="N393" s="129" t="s">
        <v>41</v>
      </c>
      <c r="P393" s="168">
        <f>O393*H393</f>
        <v>0</v>
      </c>
      <c r="Q393" s="168">
        <v>0</v>
      </c>
      <c r="R393" s="168">
        <f>Q393*H393</f>
        <v>0</v>
      </c>
      <c r="S393" s="168">
        <v>0</v>
      </c>
      <c r="T393" s="169">
        <f>S393*H393</f>
        <v>0</v>
      </c>
      <c r="AR393" s="170" t="s">
        <v>301</v>
      </c>
      <c r="AT393" s="170" t="s">
        <v>179</v>
      </c>
      <c r="AU393" s="170" t="s">
        <v>88</v>
      </c>
      <c r="AY393" s="7" t="s">
        <v>177</v>
      </c>
      <c r="BE393" s="93">
        <f>IF(N393="základná",J393,0)</f>
        <v>0</v>
      </c>
      <c r="BF393" s="93">
        <f>IF(N393="znížená",J393,0)</f>
        <v>0</v>
      </c>
      <c r="BG393" s="93">
        <f>IF(N393="zákl. prenesená",J393,0)</f>
        <v>0</v>
      </c>
      <c r="BH393" s="93">
        <f>IF(N393="zníž. prenesená",J393,0)</f>
        <v>0</v>
      </c>
      <c r="BI393" s="93">
        <f>IF(N393="nulová",J393,0)</f>
        <v>0</v>
      </c>
      <c r="BJ393" s="7" t="s">
        <v>88</v>
      </c>
      <c r="BK393" s="93">
        <f>ROUND(I393*H393,2)</f>
        <v>0</v>
      </c>
      <c r="BL393" s="7" t="s">
        <v>301</v>
      </c>
      <c r="BM393" s="170" t="s">
        <v>485</v>
      </c>
    </row>
    <row r="394" spans="2:65" s="146" customFormat="1" ht="22.8" customHeight="1">
      <c r="B394" s="147"/>
      <c r="D394" s="148" t="s">
        <v>74</v>
      </c>
      <c r="E394" s="157" t="s">
        <v>486</v>
      </c>
      <c r="F394" s="157" t="s">
        <v>487</v>
      </c>
      <c r="I394" s="150"/>
      <c r="J394" s="158">
        <f>BK394</f>
        <v>0</v>
      </c>
      <c r="L394" s="147"/>
      <c r="M394" s="152"/>
      <c r="P394" s="153">
        <f>SUM(P395:P405)</f>
        <v>0</v>
      </c>
      <c r="R394" s="153">
        <f>SUM(R395:R405)</f>
        <v>0.17189358000000002</v>
      </c>
      <c r="T394" s="154">
        <f>SUM(T395:T405)</f>
        <v>8.0000000000000002E-3</v>
      </c>
      <c r="AR394" s="148" t="s">
        <v>88</v>
      </c>
      <c r="AT394" s="155" t="s">
        <v>74</v>
      </c>
      <c r="AU394" s="155" t="s">
        <v>82</v>
      </c>
      <c r="AY394" s="148" t="s">
        <v>177</v>
      </c>
      <c r="BK394" s="156">
        <f>SUM(BK395:BK405)</f>
        <v>0</v>
      </c>
    </row>
    <row r="395" spans="2:65" s="20" customFormat="1" ht="44.25" customHeight="1">
      <c r="B395" s="130"/>
      <c r="C395" s="159" t="s">
        <v>488</v>
      </c>
      <c r="D395" s="159" t="s">
        <v>179</v>
      </c>
      <c r="E395" s="160" t="s">
        <v>489</v>
      </c>
      <c r="F395" s="161" t="s">
        <v>490</v>
      </c>
      <c r="G395" s="162" t="s">
        <v>366</v>
      </c>
      <c r="H395" s="163">
        <v>40</v>
      </c>
      <c r="I395" s="164"/>
      <c r="J395" s="165">
        <f>ROUND(I395*H395,2)</f>
        <v>0</v>
      </c>
      <c r="K395" s="166"/>
      <c r="L395" s="21"/>
      <c r="M395" s="167"/>
      <c r="N395" s="129" t="s">
        <v>41</v>
      </c>
      <c r="P395" s="168">
        <f>O395*H395</f>
        <v>0</v>
      </c>
      <c r="Q395" s="168">
        <v>5.0000000000000002E-5</v>
      </c>
      <c r="R395" s="168">
        <f>Q395*H395</f>
        <v>2E-3</v>
      </c>
      <c r="S395" s="168">
        <v>0</v>
      </c>
      <c r="T395" s="169">
        <f>S395*H395</f>
        <v>0</v>
      </c>
      <c r="AR395" s="170" t="s">
        <v>301</v>
      </c>
      <c r="AT395" s="170" t="s">
        <v>179</v>
      </c>
      <c r="AU395" s="170" t="s">
        <v>88</v>
      </c>
      <c r="AY395" s="7" t="s">
        <v>177</v>
      </c>
      <c r="BE395" s="93">
        <f>IF(N395="základná",J395,0)</f>
        <v>0</v>
      </c>
      <c r="BF395" s="93">
        <f>IF(N395="znížená",J395,0)</f>
        <v>0</v>
      </c>
      <c r="BG395" s="93">
        <f>IF(N395="zákl. prenesená",J395,0)</f>
        <v>0</v>
      </c>
      <c r="BH395" s="93">
        <f>IF(N395="zníž. prenesená",J395,0)</f>
        <v>0</v>
      </c>
      <c r="BI395" s="93">
        <f>IF(N395="nulová",J395,0)</f>
        <v>0</v>
      </c>
      <c r="BJ395" s="7" t="s">
        <v>88</v>
      </c>
      <c r="BK395" s="93">
        <f>ROUND(I395*H395,2)</f>
        <v>0</v>
      </c>
      <c r="BL395" s="7" t="s">
        <v>301</v>
      </c>
      <c r="BM395" s="170" t="s">
        <v>491</v>
      </c>
    </row>
    <row r="396" spans="2:65" s="179" customFormat="1">
      <c r="B396" s="180"/>
      <c r="D396" s="173" t="s">
        <v>184</v>
      </c>
      <c r="E396" s="181"/>
      <c r="F396" s="182" t="s">
        <v>492</v>
      </c>
      <c r="H396" s="183">
        <v>40</v>
      </c>
      <c r="I396" s="184"/>
      <c r="L396" s="180"/>
      <c r="M396" s="185"/>
      <c r="T396" s="186"/>
      <c r="AT396" s="181" t="s">
        <v>184</v>
      </c>
      <c r="AU396" s="181" t="s">
        <v>88</v>
      </c>
      <c r="AV396" s="179" t="s">
        <v>88</v>
      </c>
      <c r="AW396" s="179" t="s">
        <v>29</v>
      </c>
      <c r="AX396" s="179" t="s">
        <v>82</v>
      </c>
      <c r="AY396" s="181" t="s">
        <v>177</v>
      </c>
    </row>
    <row r="397" spans="2:65" s="20" customFormat="1" ht="24.15" customHeight="1">
      <c r="B397" s="130"/>
      <c r="C397" s="159" t="s">
        <v>493</v>
      </c>
      <c r="D397" s="159" t="s">
        <v>179</v>
      </c>
      <c r="E397" s="160" t="s">
        <v>494</v>
      </c>
      <c r="F397" s="161" t="s">
        <v>495</v>
      </c>
      <c r="G397" s="162" t="s">
        <v>496</v>
      </c>
      <c r="H397" s="163">
        <v>2180.9659999999999</v>
      </c>
      <c r="I397" s="164"/>
      <c r="J397" s="165">
        <f>ROUND(I397*H397,2)</f>
        <v>0</v>
      </c>
      <c r="K397" s="166"/>
      <c r="L397" s="21"/>
      <c r="M397" s="167"/>
      <c r="N397" s="129" t="s">
        <v>41</v>
      </c>
      <c r="P397" s="168">
        <f>O397*H397</f>
        <v>0</v>
      </c>
      <c r="Q397" s="168">
        <v>5.0000000000000002E-5</v>
      </c>
      <c r="R397" s="168">
        <f>Q397*H397</f>
        <v>0.1090483</v>
      </c>
      <c r="S397" s="168">
        <v>0</v>
      </c>
      <c r="T397" s="169">
        <f>S397*H397</f>
        <v>0</v>
      </c>
      <c r="AR397" s="170" t="s">
        <v>301</v>
      </c>
      <c r="AT397" s="170" t="s">
        <v>179</v>
      </c>
      <c r="AU397" s="170" t="s">
        <v>88</v>
      </c>
      <c r="AY397" s="7" t="s">
        <v>177</v>
      </c>
      <c r="BE397" s="93">
        <f>IF(N397="základná",J397,0)</f>
        <v>0</v>
      </c>
      <c r="BF397" s="93">
        <f>IF(N397="znížená",J397,0)</f>
        <v>0</v>
      </c>
      <c r="BG397" s="93">
        <f>IF(N397="zákl. prenesená",J397,0)</f>
        <v>0</v>
      </c>
      <c r="BH397" s="93">
        <f>IF(N397="zníž. prenesená",J397,0)</f>
        <v>0</v>
      </c>
      <c r="BI397" s="93">
        <f>IF(N397="nulová",J397,0)</f>
        <v>0</v>
      </c>
      <c r="BJ397" s="7" t="s">
        <v>88</v>
      </c>
      <c r="BK397" s="93">
        <f>ROUND(I397*H397,2)</f>
        <v>0</v>
      </c>
      <c r="BL397" s="7" t="s">
        <v>301</v>
      </c>
      <c r="BM397" s="170" t="s">
        <v>497</v>
      </c>
    </row>
    <row r="398" spans="2:65" s="171" customFormat="1">
      <c r="B398" s="172"/>
      <c r="D398" s="173" t="s">
        <v>184</v>
      </c>
      <c r="E398" s="174"/>
      <c r="F398" s="175" t="s">
        <v>498</v>
      </c>
      <c r="H398" s="174"/>
      <c r="I398" s="176"/>
      <c r="L398" s="172"/>
      <c r="M398" s="177"/>
      <c r="T398" s="178"/>
      <c r="AT398" s="174" t="s">
        <v>184</v>
      </c>
      <c r="AU398" s="174" t="s">
        <v>88</v>
      </c>
      <c r="AV398" s="171" t="s">
        <v>82</v>
      </c>
      <c r="AW398" s="171" t="s">
        <v>29</v>
      </c>
      <c r="AX398" s="171" t="s">
        <v>75</v>
      </c>
      <c r="AY398" s="174" t="s">
        <v>177</v>
      </c>
    </row>
    <row r="399" spans="2:65" s="179" customFormat="1">
      <c r="B399" s="180"/>
      <c r="D399" s="173" t="s">
        <v>184</v>
      </c>
      <c r="E399" s="181"/>
      <c r="F399" s="182" t="s">
        <v>499</v>
      </c>
      <c r="H399" s="183">
        <v>2180.9659999999999</v>
      </c>
      <c r="I399" s="184"/>
      <c r="L399" s="180"/>
      <c r="M399" s="185"/>
      <c r="T399" s="186"/>
      <c r="AT399" s="181" t="s">
        <v>184</v>
      </c>
      <c r="AU399" s="181" t="s">
        <v>88</v>
      </c>
      <c r="AV399" s="179" t="s">
        <v>88</v>
      </c>
      <c r="AW399" s="179" t="s">
        <v>29</v>
      </c>
      <c r="AX399" s="179" t="s">
        <v>75</v>
      </c>
      <c r="AY399" s="181" t="s">
        <v>177</v>
      </c>
    </row>
    <row r="400" spans="2:65" s="187" customFormat="1">
      <c r="B400" s="188"/>
      <c r="D400" s="173" t="s">
        <v>184</v>
      </c>
      <c r="E400" s="189"/>
      <c r="F400" s="190" t="s">
        <v>189</v>
      </c>
      <c r="H400" s="191">
        <v>2180.9659999999999</v>
      </c>
      <c r="I400" s="192"/>
      <c r="L400" s="188"/>
      <c r="M400" s="193"/>
      <c r="T400" s="194"/>
      <c r="AT400" s="189" t="s">
        <v>184</v>
      </c>
      <c r="AU400" s="189" t="s">
        <v>88</v>
      </c>
      <c r="AV400" s="187" t="s">
        <v>182</v>
      </c>
      <c r="AW400" s="187" t="s">
        <v>29</v>
      </c>
      <c r="AX400" s="187" t="s">
        <v>82</v>
      </c>
      <c r="AY400" s="189" t="s">
        <v>177</v>
      </c>
    </row>
    <row r="401" spans="2:65" s="20" customFormat="1" ht="49.05" customHeight="1">
      <c r="B401" s="130"/>
      <c r="C401" s="159" t="s">
        <v>500</v>
      </c>
      <c r="D401" s="159" t="s">
        <v>179</v>
      </c>
      <c r="E401" s="160" t="s">
        <v>501</v>
      </c>
      <c r="F401" s="161" t="s">
        <v>502</v>
      </c>
      <c r="G401" s="162" t="s">
        <v>496</v>
      </c>
      <c r="H401" s="163">
        <v>863.50400000000002</v>
      </c>
      <c r="I401" s="164"/>
      <c r="J401" s="165">
        <f>ROUND(I401*H401,2)</f>
        <v>0</v>
      </c>
      <c r="K401" s="166"/>
      <c r="L401" s="21"/>
      <c r="M401" s="167"/>
      <c r="N401" s="129" t="s">
        <v>41</v>
      </c>
      <c r="P401" s="168">
        <f>O401*H401</f>
        <v>0</v>
      </c>
      <c r="Q401" s="168">
        <v>6.9999999999999994E-5</v>
      </c>
      <c r="R401" s="168">
        <f>Q401*H401</f>
        <v>6.0445279999999997E-2</v>
      </c>
      <c r="S401" s="168">
        <v>0</v>
      </c>
      <c r="T401" s="169">
        <f>S401*H401</f>
        <v>0</v>
      </c>
      <c r="AR401" s="170" t="s">
        <v>301</v>
      </c>
      <c r="AT401" s="170" t="s">
        <v>179</v>
      </c>
      <c r="AU401" s="170" t="s">
        <v>88</v>
      </c>
      <c r="AY401" s="7" t="s">
        <v>177</v>
      </c>
      <c r="BE401" s="93">
        <f>IF(N401="základná",J401,0)</f>
        <v>0</v>
      </c>
      <c r="BF401" s="93">
        <f>IF(N401="znížená",J401,0)</f>
        <v>0</v>
      </c>
      <c r="BG401" s="93">
        <f>IF(N401="zákl. prenesená",J401,0)</f>
        <v>0</v>
      </c>
      <c r="BH401" s="93">
        <f>IF(N401="zníž. prenesená",J401,0)</f>
        <v>0</v>
      </c>
      <c r="BI401" s="93">
        <f>IF(N401="nulová",J401,0)</f>
        <v>0</v>
      </c>
      <c r="BJ401" s="7" t="s">
        <v>88</v>
      </c>
      <c r="BK401" s="93">
        <f>ROUND(I401*H401,2)</f>
        <v>0</v>
      </c>
      <c r="BL401" s="7" t="s">
        <v>301</v>
      </c>
      <c r="BM401" s="170" t="s">
        <v>503</v>
      </c>
    </row>
    <row r="402" spans="2:65" s="179" customFormat="1">
      <c r="B402" s="180"/>
      <c r="D402" s="173" t="s">
        <v>184</v>
      </c>
      <c r="E402" s="181"/>
      <c r="F402" s="182" t="s">
        <v>504</v>
      </c>
      <c r="H402" s="183">
        <v>863.50400000000002</v>
      </c>
      <c r="I402" s="184"/>
      <c r="L402" s="180"/>
      <c r="M402" s="185"/>
      <c r="T402" s="186"/>
      <c r="AT402" s="181" t="s">
        <v>184</v>
      </c>
      <c r="AU402" s="181" t="s">
        <v>88</v>
      </c>
      <c r="AV402" s="179" t="s">
        <v>88</v>
      </c>
      <c r="AW402" s="179" t="s">
        <v>29</v>
      </c>
      <c r="AX402" s="179" t="s">
        <v>75</v>
      </c>
      <c r="AY402" s="181" t="s">
        <v>177</v>
      </c>
    </row>
    <row r="403" spans="2:65" s="187" customFormat="1">
      <c r="B403" s="188"/>
      <c r="D403" s="173" t="s">
        <v>184</v>
      </c>
      <c r="E403" s="189"/>
      <c r="F403" s="190" t="s">
        <v>189</v>
      </c>
      <c r="H403" s="191">
        <v>863.50400000000002</v>
      </c>
      <c r="I403" s="192"/>
      <c r="L403" s="188"/>
      <c r="M403" s="193"/>
      <c r="T403" s="194"/>
      <c r="AT403" s="189" t="s">
        <v>184</v>
      </c>
      <c r="AU403" s="189" t="s">
        <v>88</v>
      </c>
      <c r="AV403" s="187" t="s">
        <v>182</v>
      </c>
      <c r="AW403" s="187" t="s">
        <v>29</v>
      </c>
      <c r="AX403" s="187" t="s">
        <v>82</v>
      </c>
      <c r="AY403" s="189" t="s">
        <v>177</v>
      </c>
    </row>
    <row r="404" spans="2:65" s="20" customFormat="1" ht="33" customHeight="1">
      <c r="B404" s="130"/>
      <c r="C404" s="159" t="s">
        <v>505</v>
      </c>
      <c r="D404" s="159" t="s">
        <v>179</v>
      </c>
      <c r="E404" s="160" t="s">
        <v>506</v>
      </c>
      <c r="F404" s="161" t="s">
        <v>507</v>
      </c>
      <c r="G404" s="162" t="s">
        <v>366</v>
      </c>
      <c r="H404" s="163">
        <v>8</v>
      </c>
      <c r="I404" s="164"/>
      <c r="J404" s="165">
        <f>ROUND(I404*H404,2)</f>
        <v>0</v>
      </c>
      <c r="K404" s="166"/>
      <c r="L404" s="21"/>
      <c r="M404" s="167"/>
      <c r="N404" s="129" t="s">
        <v>41</v>
      </c>
      <c r="P404" s="168">
        <f>O404*H404</f>
        <v>0</v>
      </c>
      <c r="Q404" s="168">
        <v>5.0000000000000002E-5</v>
      </c>
      <c r="R404" s="168">
        <f>Q404*H404</f>
        <v>4.0000000000000002E-4</v>
      </c>
      <c r="S404" s="168">
        <v>1E-3</v>
      </c>
      <c r="T404" s="169">
        <f>S404*H404</f>
        <v>8.0000000000000002E-3</v>
      </c>
      <c r="AR404" s="170" t="s">
        <v>301</v>
      </c>
      <c r="AT404" s="170" t="s">
        <v>179</v>
      </c>
      <c r="AU404" s="170" t="s">
        <v>88</v>
      </c>
      <c r="AY404" s="7" t="s">
        <v>177</v>
      </c>
      <c r="BE404" s="93">
        <f>IF(N404="základná",J404,0)</f>
        <v>0</v>
      </c>
      <c r="BF404" s="93">
        <f>IF(N404="znížená",J404,0)</f>
        <v>0</v>
      </c>
      <c r="BG404" s="93">
        <f>IF(N404="zákl. prenesená",J404,0)</f>
        <v>0</v>
      </c>
      <c r="BH404" s="93">
        <f>IF(N404="zníž. prenesená",J404,0)</f>
        <v>0</v>
      </c>
      <c r="BI404" s="93">
        <f>IF(N404="nulová",J404,0)</f>
        <v>0</v>
      </c>
      <c r="BJ404" s="7" t="s">
        <v>88</v>
      </c>
      <c r="BK404" s="93">
        <f>ROUND(I404*H404,2)</f>
        <v>0</v>
      </c>
      <c r="BL404" s="7" t="s">
        <v>301</v>
      </c>
      <c r="BM404" s="170" t="s">
        <v>508</v>
      </c>
    </row>
    <row r="405" spans="2:65" s="20" customFormat="1" ht="24.15" customHeight="1">
      <c r="B405" s="130"/>
      <c r="C405" s="159" t="s">
        <v>509</v>
      </c>
      <c r="D405" s="159" t="s">
        <v>179</v>
      </c>
      <c r="E405" s="160" t="s">
        <v>510</v>
      </c>
      <c r="F405" s="161" t="s">
        <v>511</v>
      </c>
      <c r="G405" s="162" t="s">
        <v>484</v>
      </c>
      <c r="H405" s="203"/>
      <c r="I405" s="164"/>
      <c r="J405" s="165">
        <f>ROUND(I405*H405,2)</f>
        <v>0</v>
      </c>
      <c r="K405" s="166"/>
      <c r="L405" s="21"/>
      <c r="M405" s="167"/>
      <c r="N405" s="129" t="s">
        <v>41</v>
      </c>
      <c r="P405" s="168">
        <f>O405*H405</f>
        <v>0</v>
      </c>
      <c r="Q405" s="168">
        <v>0</v>
      </c>
      <c r="R405" s="168">
        <f>Q405*H405</f>
        <v>0</v>
      </c>
      <c r="S405" s="168">
        <v>0</v>
      </c>
      <c r="T405" s="169">
        <f>S405*H405</f>
        <v>0</v>
      </c>
      <c r="AR405" s="170" t="s">
        <v>301</v>
      </c>
      <c r="AT405" s="170" t="s">
        <v>179</v>
      </c>
      <c r="AU405" s="170" t="s">
        <v>88</v>
      </c>
      <c r="AY405" s="7" t="s">
        <v>177</v>
      </c>
      <c r="BE405" s="93">
        <f>IF(N405="základná",J405,0)</f>
        <v>0</v>
      </c>
      <c r="BF405" s="93">
        <f>IF(N405="znížená",J405,0)</f>
        <v>0</v>
      </c>
      <c r="BG405" s="93">
        <f>IF(N405="zákl. prenesená",J405,0)</f>
        <v>0</v>
      </c>
      <c r="BH405" s="93">
        <f>IF(N405="zníž. prenesená",J405,0)</f>
        <v>0</v>
      </c>
      <c r="BI405" s="93">
        <f>IF(N405="nulová",J405,0)</f>
        <v>0</v>
      </c>
      <c r="BJ405" s="7" t="s">
        <v>88</v>
      </c>
      <c r="BK405" s="93">
        <f>ROUND(I405*H405,2)</f>
        <v>0</v>
      </c>
      <c r="BL405" s="7" t="s">
        <v>301</v>
      </c>
      <c r="BM405" s="170" t="s">
        <v>512</v>
      </c>
    </row>
    <row r="406" spans="2:65" s="146" customFormat="1" ht="22.8" customHeight="1">
      <c r="B406" s="147"/>
      <c r="D406" s="148" t="s">
        <v>74</v>
      </c>
      <c r="E406" s="157" t="s">
        <v>513</v>
      </c>
      <c r="F406" s="157" t="s">
        <v>514</v>
      </c>
      <c r="I406" s="150"/>
      <c r="J406" s="158">
        <f>BK406</f>
        <v>0</v>
      </c>
      <c r="L406" s="147"/>
      <c r="M406" s="152"/>
      <c r="P406" s="153">
        <f>SUM(P407:P408)</f>
        <v>0</v>
      </c>
      <c r="R406" s="153">
        <f>SUM(R407:R408)</f>
        <v>0</v>
      </c>
      <c r="T406" s="154">
        <f>SUM(T407:T408)</f>
        <v>0.106</v>
      </c>
      <c r="AR406" s="148" t="s">
        <v>88</v>
      </c>
      <c r="AT406" s="155" t="s">
        <v>74</v>
      </c>
      <c r="AU406" s="155" t="s">
        <v>82</v>
      </c>
      <c r="AY406" s="148" t="s">
        <v>177</v>
      </c>
      <c r="BK406" s="156">
        <f>SUM(BK407:BK408)</f>
        <v>0</v>
      </c>
    </row>
    <row r="407" spans="2:65" s="20" customFormat="1" ht="24.15" customHeight="1">
      <c r="B407" s="130"/>
      <c r="C407" s="159" t="s">
        <v>515</v>
      </c>
      <c r="D407" s="159" t="s">
        <v>179</v>
      </c>
      <c r="E407" s="160" t="s">
        <v>516</v>
      </c>
      <c r="F407" s="161" t="s">
        <v>517</v>
      </c>
      <c r="G407" s="162" t="s">
        <v>366</v>
      </c>
      <c r="H407" s="163">
        <v>4</v>
      </c>
      <c r="I407" s="164"/>
      <c r="J407" s="165">
        <f>ROUND(I407*H407,2)</f>
        <v>0</v>
      </c>
      <c r="K407" s="166"/>
      <c r="L407" s="21"/>
      <c r="M407" s="167"/>
      <c r="N407" s="129" t="s">
        <v>41</v>
      </c>
      <c r="P407" s="168">
        <f>O407*H407</f>
        <v>0</v>
      </c>
      <c r="Q407" s="168">
        <v>0</v>
      </c>
      <c r="R407" s="168">
        <f>Q407*H407</f>
        <v>0</v>
      </c>
      <c r="S407" s="168">
        <v>2.6499999999999999E-2</v>
      </c>
      <c r="T407" s="169">
        <f>S407*H407</f>
        <v>0.106</v>
      </c>
      <c r="AR407" s="170" t="s">
        <v>301</v>
      </c>
      <c r="AT407" s="170" t="s">
        <v>179</v>
      </c>
      <c r="AU407" s="170" t="s">
        <v>88</v>
      </c>
      <c r="AY407" s="7" t="s">
        <v>177</v>
      </c>
      <c r="BE407" s="93">
        <f>IF(N407="základná",J407,0)</f>
        <v>0</v>
      </c>
      <c r="BF407" s="93">
        <f>IF(N407="znížená",J407,0)</f>
        <v>0</v>
      </c>
      <c r="BG407" s="93">
        <f>IF(N407="zákl. prenesená",J407,0)</f>
        <v>0</v>
      </c>
      <c r="BH407" s="93">
        <f>IF(N407="zníž. prenesená",J407,0)</f>
        <v>0</v>
      </c>
      <c r="BI407" s="93">
        <f>IF(N407="nulová",J407,0)</f>
        <v>0</v>
      </c>
      <c r="BJ407" s="7" t="s">
        <v>88</v>
      </c>
      <c r="BK407" s="93">
        <f>ROUND(I407*H407,2)</f>
        <v>0</v>
      </c>
      <c r="BL407" s="7" t="s">
        <v>301</v>
      </c>
      <c r="BM407" s="170" t="s">
        <v>518</v>
      </c>
    </row>
    <row r="408" spans="2:65" s="20" customFormat="1" ht="24.15" customHeight="1">
      <c r="B408" s="130"/>
      <c r="C408" s="159" t="s">
        <v>519</v>
      </c>
      <c r="D408" s="159" t="s">
        <v>179</v>
      </c>
      <c r="E408" s="160" t="s">
        <v>520</v>
      </c>
      <c r="F408" s="161" t="s">
        <v>521</v>
      </c>
      <c r="G408" s="162" t="s">
        <v>484</v>
      </c>
      <c r="H408" s="203"/>
      <c r="I408" s="164"/>
      <c r="J408" s="165">
        <f>ROUND(I408*H408,2)</f>
        <v>0</v>
      </c>
      <c r="K408" s="166"/>
      <c r="L408" s="21"/>
      <c r="M408" s="167"/>
      <c r="N408" s="129" t="s">
        <v>41</v>
      </c>
      <c r="P408" s="168">
        <f>O408*H408</f>
        <v>0</v>
      </c>
      <c r="Q408" s="168">
        <v>0</v>
      </c>
      <c r="R408" s="168">
        <f>Q408*H408</f>
        <v>0</v>
      </c>
      <c r="S408" s="168">
        <v>0</v>
      </c>
      <c r="T408" s="169">
        <f>S408*H408</f>
        <v>0</v>
      </c>
      <c r="AR408" s="170" t="s">
        <v>301</v>
      </c>
      <c r="AT408" s="170" t="s">
        <v>179</v>
      </c>
      <c r="AU408" s="170" t="s">
        <v>88</v>
      </c>
      <c r="AY408" s="7" t="s">
        <v>177</v>
      </c>
      <c r="BE408" s="93">
        <f>IF(N408="základná",J408,0)</f>
        <v>0</v>
      </c>
      <c r="BF408" s="93">
        <f>IF(N408="znížená",J408,0)</f>
        <v>0</v>
      </c>
      <c r="BG408" s="93">
        <f>IF(N408="zákl. prenesená",J408,0)</f>
        <v>0</v>
      </c>
      <c r="BH408" s="93">
        <f>IF(N408="zníž. prenesená",J408,0)</f>
        <v>0</v>
      </c>
      <c r="BI408" s="93">
        <f>IF(N408="nulová",J408,0)</f>
        <v>0</v>
      </c>
      <c r="BJ408" s="7" t="s">
        <v>88</v>
      </c>
      <c r="BK408" s="93">
        <f>ROUND(I408*H408,2)</f>
        <v>0</v>
      </c>
      <c r="BL408" s="7" t="s">
        <v>301</v>
      </c>
      <c r="BM408" s="170" t="s">
        <v>522</v>
      </c>
    </row>
    <row r="409" spans="2:65" s="146" customFormat="1" ht="22.8" customHeight="1">
      <c r="B409" s="147"/>
      <c r="D409" s="148" t="s">
        <v>74</v>
      </c>
      <c r="E409" s="157" t="s">
        <v>523</v>
      </c>
      <c r="F409" s="157" t="s">
        <v>524</v>
      </c>
      <c r="I409" s="150"/>
      <c r="J409" s="158">
        <f>BK409</f>
        <v>0</v>
      </c>
      <c r="L409" s="147"/>
      <c r="M409" s="152"/>
      <c r="P409" s="153">
        <f>SUM(P410:P424)</f>
        <v>0</v>
      </c>
      <c r="R409" s="153">
        <f>SUM(R410:R424)</f>
        <v>4.77694245</v>
      </c>
      <c r="T409" s="154">
        <f>SUM(T410:T424)</f>
        <v>0</v>
      </c>
      <c r="AR409" s="148" t="s">
        <v>88</v>
      </c>
      <c r="AT409" s="155" t="s">
        <v>74</v>
      </c>
      <c r="AU409" s="155" t="s">
        <v>82</v>
      </c>
      <c r="AY409" s="148" t="s">
        <v>177</v>
      </c>
      <c r="BK409" s="156">
        <f>SUM(BK410:BK424)</f>
        <v>0</v>
      </c>
    </row>
    <row r="410" spans="2:65" s="20" customFormat="1" ht="37.799999999999997" customHeight="1">
      <c r="B410" s="130"/>
      <c r="C410" s="159" t="s">
        <v>525</v>
      </c>
      <c r="D410" s="159" t="s">
        <v>179</v>
      </c>
      <c r="E410" s="160" t="s">
        <v>526</v>
      </c>
      <c r="F410" s="161" t="s">
        <v>527</v>
      </c>
      <c r="G410" s="162" t="s">
        <v>252</v>
      </c>
      <c r="H410" s="163">
        <v>430</v>
      </c>
      <c r="I410" s="164"/>
      <c r="J410" s="165">
        <f>ROUND(I410*H410,2)</f>
        <v>0</v>
      </c>
      <c r="K410" s="166"/>
      <c r="L410" s="21"/>
      <c r="M410" s="167"/>
      <c r="N410" s="129" t="s">
        <v>41</v>
      </c>
      <c r="P410" s="168">
        <f>O410*H410</f>
        <v>0</v>
      </c>
      <c r="Q410" s="168">
        <v>5.45E-3</v>
      </c>
      <c r="R410" s="168">
        <f>Q410*H410</f>
        <v>2.3435000000000001</v>
      </c>
      <c r="S410" s="168">
        <v>0</v>
      </c>
      <c r="T410" s="169">
        <f>S410*H410</f>
        <v>0</v>
      </c>
      <c r="AR410" s="170" t="s">
        <v>301</v>
      </c>
      <c r="AT410" s="170" t="s">
        <v>179</v>
      </c>
      <c r="AU410" s="170" t="s">
        <v>88</v>
      </c>
      <c r="AY410" s="7" t="s">
        <v>177</v>
      </c>
      <c r="BE410" s="93">
        <f>IF(N410="základná",J410,0)</f>
        <v>0</v>
      </c>
      <c r="BF410" s="93">
        <f>IF(N410="znížená",J410,0)</f>
        <v>0</v>
      </c>
      <c r="BG410" s="93">
        <f>IF(N410="zákl. prenesená",J410,0)</f>
        <v>0</v>
      </c>
      <c r="BH410" s="93">
        <f>IF(N410="zníž. prenesená",J410,0)</f>
        <v>0</v>
      </c>
      <c r="BI410" s="93">
        <f>IF(N410="nulová",J410,0)</f>
        <v>0</v>
      </c>
      <c r="BJ410" s="7" t="s">
        <v>88</v>
      </c>
      <c r="BK410" s="93">
        <f>ROUND(I410*H410,2)</f>
        <v>0</v>
      </c>
      <c r="BL410" s="7" t="s">
        <v>301</v>
      </c>
      <c r="BM410" s="170" t="s">
        <v>528</v>
      </c>
    </row>
    <row r="411" spans="2:65" s="179" customFormat="1">
      <c r="B411" s="180"/>
      <c r="D411" s="173" t="s">
        <v>184</v>
      </c>
      <c r="E411" s="181"/>
      <c r="F411" s="182" t="s">
        <v>529</v>
      </c>
      <c r="H411" s="183">
        <v>430</v>
      </c>
      <c r="I411" s="184"/>
      <c r="L411" s="180"/>
      <c r="M411" s="185"/>
      <c r="T411" s="186"/>
      <c r="AT411" s="181" t="s">
        <v>184</v>
      </c>
      <c r="AU411" s="181" t="s">
        <v>88</v>
      </c>
      <c r="AV411" s="179" t="s">
        <v>88</v>
      </c>
      <c r="AW411" s="179" t="s">
        <v>29</v>
      </c>
      <c r="AX411" s="179" t="s">
        <v>82</v>
      </c>
      <c r="AY411" s="181" t="s">
        <v>177</v>
      </c>
    </row>
    <row r="412" spans="2:65" s="171" customFormat="1" ht="20.399999999999999">
      <c r="B412" s="172"/>
      <c r="D412" s="173" t="s">
        <v>184</v>
      </c>
      <c r="E412" s="174"/>
      <c r="F412" s="175" t="s">
        <v>530</v>
      </c>
      <c r="H412" s="174"/>
      <c r="I412" s="176"/>
      <c r="L412" s="172"/>
      <c r="M412" s="177"/>
      <c r="T412" s="178"/>
      <c r="AT412" s="174" t="s">
        <v>184</v>
      </c>
      <c r="AU412" s="174" t="s">
        <v>88</v>
      </c>
      <c r="AV412" s="171" t="s">
        <v>82</v>
      </c>
      <c r="AW412" s="171" t="s">
        <v>29</v>
      </c>
      <c r="AX412" s="171" t="s">
        <v>75</v>
      </c>
      <c r="AY412" s="174" t="s">
        <v>177</v>
      </c>
    </row>
    <row r="413" spans="2:65" s="20" customFormat="1" ht="37.799999999999997" customHeight="1">
      <c r="B413" s="130"/>
      <c r="C413" s="159" t="s">
        <v>531</v>
      </c>
      <c r="D413" s="159" t="s">
        <v>179</v>
      </c>
      <c r="E413" s="160" t="s">
        <v>532</v>
      </c>
      <c r="F413" s="161" t="s">
        <v>533</v>
      </c>
      <c r="G413" s="162" t="s">
        <v>252</v>
      </c>
      <c r="H413" s="163">
        <v>260</v>
      </c>
      <c r="I413" s="164"/>
      <c r="J413" s="165">
        <f>ROUND(I413*H413,2)</f>
        <v>0</v>
      </c>
      <c r="K413" s="166"/>
      <c r="L413" s="21"/>
      <c r="M413" s="167"/>
      <c r="N413" s="129" t="s">
        <v>41</v>
      </c>
      <c r="P413" s="168">
        <f>O413*H413</f>
        <v>0</v>
      </c>
      <c r="Q413" s="168">
        <v>5.45E-3</v>
      </c>
      <c r="R413" s="168">
        <f>Q413*H413</f>
        <v>1.417</v>
      </c>
      <c r="S413" s="168">
        <v>0</v>
      </c>
      <c r="T413" s="169">
        <f>S413*H413</f>
        <v>0</v>
      </c>
      <c r="AR413" s="170" t="s">
        <v>301</v>
      </c>
      <c r="AT413" s="170" t="s">
        <v>179</v>
      </c>
      <c r="AU413" s="170" t="s">
        <v>88</v>
      </c>
      <c r="AY413" s="7" t="s">
        <v>177</v>
      </c>
      <c r="BE413" s="93">
        <f>IF(N413="základná",J413,0)</f>
        <v>0</v>
      </c>
      <c r="BF413" s="93">
        <f>IF(N413="znížená",J413,0)</f>
        <v>0</v>
      </c>
      <c r="BG413" s="93">
        <f>IF(N413="zákl. prenesená",J413,0)</f>
        <v>0</v>
      </c>
      <c r="BH413" s="93">
        <f>IF(N413="zníž. prenesená",J413,0)</f>
        <v>0</v>
      </c>
      <c r="BI413" s="93">
        <f>IF(N413="nulová",J413,0)</f>
        <v>0</v>
      </c>
      <c r="BJ413" s="7" t="s">
        <v>88</v>
      </c>
      <c r="BK413" s="93">
        <f>ROUND(I413*H413,2)</f>
        <v>0</v>
      </c>
      <c r="BL413" s="7" t="s">
        <v>301</v>
      </c>
      <c r="BM413" s="170" t="s">
        <v>534</v>
      </c>
    </row>
    <row r="414" spans="2:65" s="179" customFormat="1">
      <c r="B414" s="180"/>
      <c r="D414" s="173" t="s">
        <v>184</v>
      </c>
      <c r="E414" s="181"/>
      <c r="F414" s="182" t="s">
        <v>535</v>
      </c>
      <c r="H414" s="183">
        <v>260</v>
      </c>
      <c r="I414" s="184"/>
      <c r="L414" s="180"/>
      <c r="M414" s="185"/>
      <c r="T414" s="186"/>
      <c r="AT414" s="181" t="s">
        <v>184</v>
      </c>
      <c r="AU414" s="181" t="s">
        <v>88</v>
      </c>
      <c r="AV414" s="179" t="s">
        <v>88</v>
      </c>
      <c r="AW414" s="179" t="s">
        <v>29</v>
      </c>
      <c r="AX414" s="179" t="s">
        <v>82</v>
      </c>
      <c r="AY414" s="181" t="s">
        <v>177</v>
      </c>
    </row>
    <row r="415" spans="2:65" s="171" customFormat="1" ht="20.399999999999999">
      <c r="B415" s="172"/>
      <c r="D415" s="173" t="s">
        <v>184</v>
      </c>
      <c r="E415" s="174"/>
      <c r="F415" s="175" t="s">
        <v>536</v>
      </c>
      <c r="H415" s="174"/>
      <c r="I415" s="176"/>
      <c r="L415" s="172"/>
      <c r="M415" s="177"/>
      <c r="T415" s="178"/>
      <c r="AT415" s="174" t="s">
        <v>184</v>
      </c>
      <c r="AU415" s="174" t="s">
        <v>88</v>
      </c>
      <c r="AV415" s="171" t="s">
        <v>82</v>
      </c>
      <c r="AW415" s="171" t="s">
        <v>29</v>
      </c>
      <c r="AX415" s="171" t="s">
        <v>75</v>
      </c>
      <c r="AY415" s="174" t="s">
        <v>177</v>
      </c>
    </row>
    <row r="416" spans="2:65" s="20" customFormat="1" ht="24.15" customHeight="1">
      <c r="B416" s="130"/>
      <c r="C416" s="159" t="s">
        <v>537</v>
      </c>
      <c r="D416" s="159" t="s">
        <v>179</v>
      </c>
      <c r="E416" s="160" t="s">
        <v>538</v>
      </c>
      <c r="F416" s="161" t="s">
        <v>539</v>
      </c>
      <c r="G416" s="162" t="s">
        <v>318</v>
      </c>
      <c r="H416" s="163">
        <v>61.755000000000003</v>
      </c>
      <c r="I416" s="164"/>
      <c r="J416" s="165">
        <f>ROUND(I416*H416,2)</f>
        <v>0</v>
      </c>
      <c r="K416" s="166"/>
      <c r="L416" s="21"/>
      <c r="M416" s="167"/>
      <c r="N416" s="129" t="s">
        <v>41</v>
      </c>
      <c r="P416" s="168">
        <f>O416*H416</f>
        <v>0</v>
      </c>
      <c r="Q416" s="168">
        <v>1.1990000000000001E-2</v>
      </c>
      <c r="R416" s="168">
        <f>Q416*H416</f>
        <v>0.74044245000000009</v>
      </c>
      <c r="S416" s="168">
        <v>0</v>
      </c>
      <c r="T416" s="169">
        <f>S416*H416</f>
        <v>0</v>
      </c>
      <c r="AR416" s="170" t="s">
        <v>301</v>
      </c>
      <c r="AT416" s="170" t="s">
        <v>179</v>
      </c>
      <c r="AU416" s="170" t="s">
        <v>88</v>
      </c>
      <c r="AY416" s="7" t="s">
        <v>177</v>
      </c>
      <c r="BE416" s="93">
        <f>IF(N416="základná",J416,0)</f>
        <v>0</v>
      </c>
      <c r="BF416" s="93">
        <f>IF(N416="znížená",J416,0)</f>
        <v>0</v>
      </c>
      <c r="BG416" s="93">
        <f>IF(N416="zákl. prenesená",J416,0)</f>
        <v>0</v>
      </c>
      <c r="BH416" s="93">
        <f>IF(N416="zníž. prenesená",J416,0)</f>
        <v>0</v>
      </c>
      <c r="BI416" s="93">
        <f>IF(N416="nulová",J416,0)</f>
        <v>0</v>
      </c>
      <c r="BJ416" s="7" t="s">
        <v>88</v>
      </c>
      <c r="BK416" s="93">
        <f>ROUND(I416*H416,2)</f>
        <v>0</v>
      </c>
      <c r="BL416" s="7" t="s">
        <v>301</v>
      </c>
      <c r="BM416" s="170" t="s">
        <v>540</v>
      </c>
    </row>
    <row r="417" spans="2:65" s="179" customFormat="1">
      <c r="B417" s="180"/>
      <c r="D417" s="173" t="s">
        <v>184</v>
      </c>
      <c r="E417" s="181"/>
      <c r="F417" s="182" t="s">
        <v>541</v>
      </c>
      <c r="H417" s="183">
        <v>61.755000000000003</v>
      </c>
      <c r="I417" s="184"/>
      <c r="L417" s="180"/>
      <c r="M417" s="185"/>
      <c r="T417" s="186"/>
      <c r="AT417" s="181" t="s">
        <v>184</v>
      </c>
      <c r="AU417" s="181" t="s">
        <v>88</v>
      </c>
      <c r="AV417" s="179" t="s">
        <v>88</v>
      </c>
      <c r="AW417" s="179" t="s">
        <v>29</v>
      </c>
      <c r="AX417" s="179" t="s">
        <v>75</v>
      </c>
      <c r="AY417" s="181" t="s">
        <v>177</v>
      </c>
    </row>
    <row r="418" spans="2:65" s="187" customFormat="1">
      <c r="B418" s="188"/>
      <c r="D418" s="173" t="s">
        <v>184</v>
      </c>
      <c r="E418" s="189"/>
      <c r="F418" s="190" t="s">
        <v>189</v>
      </c>
      <c r="H418" s="191">
        <v>61.755000000000003</v>
      </c>
      <c r="I418" s="192"/>
      <c r="L418" s="188"/>
      <c r="M418" s="193"/>
      <c r="T418" s="194"/>
      <c r="AT418" s="189" t="s">
        <v>184</v>
      </c>
      <c r="AU418" s="189" t="s">
        <v>88</v>
      </c>
      <c r="AV418" s="187" t="s">
        <v>182</v>
      </c>
      <c r="AW418" s="187" t="s">
        <v>29</v>
      </c>
      <c r="AX418" s="187" t="s">
        <v>82</v>
      </c>
      <c r="AY418" s="189" t="s">
        <v>177</v>
      </c>
    </row>
    <row r="419" spans="2:65" s="20" customFormat="1" ht="37.799999999999997" customHeight="1">
      <c r="B419" s="130"/>
      <c r="C419" s="159" t="s">
        <v>542</v>
      </c>
      <c r="D419" s="159" t="s">
        <v>179</v>
      </c>
      <c r="E419" s="160" t="s">
        <v>543</v>
      </c>
      <c r="F419" s="161" t="s">
        <v>544</v>
      </c>
      <c r="G419" s="162" t="s">
        <v>252</v>
      </c>
      <c r="H419" s="163">
        <v>690</v>
      </c>
      <c r="I419" s="164"/>
      <c r="J419" s="165">
        <f>ROUND(I419*H419,2)</f>
        <v>0</v>
      </c>
      <c r="K419" s="166"/>
      <c r="L419" s="21"/>
      <c r="M419" s="167"/>
      <c r="N419" s="129" t="s">
        <v>41</v>
      </c>
      <c r="P419" s="168">
        <f>O419*H419</f>
        <v>0</v>
      </c>
      <c r="Q419" s="168">
        <v>4.0000000000000002E-4</v>
      </c>
      <c r="R419" s="168">
        <f>Q419*H419</f>
        <v>0.27600000000000002</v>
      </c>
      <c r="S419" s="168">
        <v>0</v>
      </c>
      <c r="T419" s="169">
        <f>S419*H419</f>
        <v>0</v>
      </c>
      <c r="AR419" s="170" t="s">
        <v>301</v>
      </c>
      <c r="AT419" s="170" t="s">
        <v>179</v>
      </c>
      <c r="AU419" s="170" t="s">
        <v>88</v>
      </c>
      <c r="AY419" s="7" t="s">
        <v>177</v>
      </c>
      <c r="BE419" s="93">
        <f>IF(N419="základná",J419,0)</f>
        <v>0</v>
      </c>
      <c r="BF419" s="93">
        <f>IF(N419="znížená",J419,0)</f>
        <v>0</v>
      </c>
      <c r="BG419" s="93">
        <f>IF(N419="zákl. prenesená",J419,0)</f>
        <v>0</v>
      </c>
      <c r="BH419" s="93">
        <f>IF(N419="zníž. prenesená",J419,0)</f>
        <v>0</v>
      </c>
      <c r="BI419" s="93">
        <f>IF(N419="nulová",J419,0)</f>
        <v>0</v>
      </c>
      <c r="BJ419" s="7" t="s">
        <v>88</v>
      </c>
      <c r="BK419" s="93">
        <f>ROUND(I419*H419,2)</f>
        <v>0</v>
      </c>
      <c r="BL419" s="7" t="s">
        <v>301</v>
      </c>
      <c r="BM419" s="170" t="s">
        <v>545</v>
      </c>
    </row>
    <row r="420" spans="2:65" s="179" customFormat="1">
      <c r="B420" s="180"/>
      <c r="D420" s="173" t="s">
        <v>184</v>
      </c>
      <c r="E420" s="181"/>
      <c r="F420" s="182" t="s">
        <v>546</v>
      </c>
      <c r="H420" s="183">
        <v>400</v>
      </c>
      <c r="I420" s="184"/>
      <c r="L420" s="180"/>
      <c r="M420" s="185"/>
      <c r="T420" s="186"/>
      <c r="AT420" s="181" t="s">
        <v>184</v>
      </c>
      <c r="AU420" s="181" t="s">
        <v>88</v>
      </c>
      <c r="AV420" s="179" t="s">
        <v>88</v>
      </c>
      <c r="AW420" s="179" t="s">
        <v>29</v>
      </c>
      <c r="AX420" s="179" t="s">
        <v>75</v>
      </c>
      <c r="AY420" s="181" t="s">
        <v>177</v>
      </c>
    </row>
    <row r="421" spans="2:65" s="179" customFormat="1">
      <c r="B421" s="180"/>
      <c r="D421" s="173" t="s">
        <v>184</v>
      </c>
      <c r="E421" s="181"/>
      <c r="F421" s="182" t="s">
        <v>547</v>
      </c>
      <c r="H421" s="183">
        <v>260</v>
      </c>
      <c r="I421" s="184"/>
      <c r="L421" s="180"/>
      <c r="M421" s="185"/>
      <c r="T421" s="186"/>
      <c r="AT421" s="181" t="s">
        <v>184</v>
      </c>
      <c r="AU421" s="181" t="s">
        <v>88</v>
      </c>
      <c r="AV421" s="179" t="s">
        <v>88</v>
      </c>
      <c r="AW421" s="179" t="s">
        <v>29</v>
      </c>
      <c r="AX421" s="179" t="s">
        <v>75</v>
      </c>
      <c r="AY421" s="181" t="s">
        <v>177</v>
      </c>
    </row>
    <row r="422" spans="2:65" s="179" customFormat="1">
      <c r="B422" s="180"/>
      <c r="D422" s="173" t="s">
        <v>184</v>
      </c>
      <c r="E422" s="181"/>
      <c r="F422" s="182" t="s">
        <v>548</v>
      </c>
      <c r="H422" s="183">
        <v>30</v>
      </c>
      <c r="I422" s="184"/>
      <c r="L422" s="180"/>
      <c r="M422" s="185"/>
      <c r="T422" s="186"/>
      <c r="AT422" s="181" t="s">
        <v>184</v>
      </c>
      <c r="AU422" s="181" t="s">
        <v>88</v>
      </c>
      <c r="AV422" s="179" t="s">
        <v>88</v>
      </c>
      <c r="AW422" s="179" t="s">
        <v>29</v>
      </c>
      <c r="AX422" s="179" t="s">
        <v>75</v>
      </c>
      <c r="AY422" s="181" t="s">
        <v>177</v>
      </c>
    </row>
    <row r="423" spans="2:65" s="187" customFormat="1">
      <c r="B423" s="188"/>
      <c r="D423" s="173" t="s">
        <v>184</v>
      </c>
      <c r="E423" s="189"/>
      <c r="F423" s="190" t="s">
        <v>189</v>
      </c>
      <c r="H423" s="191">
        <v>690</v>
      </c>
      <c r="I423" s="192"/>
      <c r="L423" s="188"/>
      <c r="M423" s="193"/>
      <c r="T423" s="194"/>
      <c r="AT423" s="189" t="s">
        <v>184</v>
      </c>
      <c r="AU423" s="189" t="s">
        <v>88</v>
      </c>
      <c r="AV423" s="187" t="s">
        <v>182</v>
      </c>
      <c r="AW423" s="187" t="s">
        <v>29</v>
      </c>
      <c r="AX423" s="187" t="s">
        <v>82</v>
      </c>
      <c r="AY423" s="189" t="s">
        <v>177</v>
      </c>
    </row>
    <row r="424" spans="2:65" s="20" customFormat="1" ht="24.15" customHeight="1">
      <c r="B424" s="130"/>
      <c r="C424" s="159" t="s">
        <v>549</v>
      </c>
      <c r="D424" s="159" t="s">
        <v>179</v>
      </c>
      <c r="E424" s="160" t="s">
        <v>550</v>
      </c>
      <c r="F424" s="161" t="s">
        <v>551</v>
      </c>
      <c r="G424" s="162" t="s">
        <v>484</v>
      </c>
      <c r="H424" s="203"/>
      <c r="I424" s="164"/>
      <c r="J424" s="165">
        <f>ROUND(I424*H424,2)</f>
        <v>0</v>
      </c>
      <c r="K424" s="166"/>
      <c r="L424" s="21"/>
      <c r="M424" s="167"/>
      <c r="N424" s="129" t="s">
        <v>41</v>
      </c>
      <c r="P424" s="168">
        <f>O424*H424</f>
        <v>0</v>
      </c>
      <c r="Q424" s="168">
        <v>0</v>
      </c>
      <c r="R424" s="168">
        <f>Q424*H424</f>
        <v>0</v>
      </c>
      <c r="S424" s="168">
        <v>0</v>
      </c>
      <c r="T424" s="169">
        <f>S424*H424</f>
        <v>0</v>
      </c>
      <c r="AR424" s="170" t="s">
        <v>301</v>
      </c>
      <c r="AT424" s="170" t="s">
        <v>179</v>
      </c>
      <c r="AU424" s="170" t="s">
        <v>88</v>
      </c>
      <c r="AY424" s="7" t="s">
        <v>177</v>
      </c>
      <c r="BE424" s="93">
        <f>IF(N424="základná",J424,0)</f>
        <v>0</v>
      </c>
      <c r="BF424" s="93">
        <f>IF(N424="znížená",J424,0)</f>
        <v>0</v>
      </c>
      <c r="BG424" s="93">
        <f>IF(N424="zákl. prenesená",J424,0)</f>
        <v>0</v>
      </c>
      <c r="BH424" s="93">
        <f>IF(N424="zníž. prenesená",J424,0)</f>
        <v>0</v>
      </c>
      <c r="BI424" s="93">
        <f>IF(N424="nulová",J424,0)</f>
        <v>0</v>
      </c>
      <c r="BJ424" s="7" t="s">
        <v>88</v>
      </c>
      <c r="BK424" s="93">
        <f>ROUND(I424*H424,2)</f>
        <v>0</v>
      </c>
      <c r="BL424" s="7" t="s">
        <v>301</v>
      </c>
      <c r="BM424" s="170" t="s">
        <v>552</v>
      </c>
    </row>
    <row r="425" spans="2:65" s="146" customFormat="1" ht="25.95" customHeight="1">
      <c r="B425" s="147"/>
      <c r="D425" s="148" t="s">
        <v>74</v>
      </c>
      <c r="E425" s="149" t="s">
        <v>553</v>
      </c>
      <c r="F425" s="149" t="s">
        <v>554</v>
      </c>
      <c r="I425" s="150"/>
      <c r="J425" s="151">
        <f>BK425</f>
        <v>0</v>
      </c>
      <c r="L425" s="147"/>
      <c r="M425" s="152"/>
      <c r="P425" s="153">
        <f>SUM(P426:P427)</f>
        <v>0</v>
      </c>
      <c r="R425" s="153">
        <f>SUM(R426:R427)</f>
        <v>0</v>
      </c>
      <c r="T425" s="154">
        <f>SUM(T426:T427)</f>
        <v>0</v>
      </c>
      <c r="AR425" s="148" t="s">
        <v>182</v>
      </c>
      <c r="AT425" s="155" t="s">
        <v>74</v>
      </c>
      <c r="AU425" s="155" t="s">
        <v>75</v>
      </c>
      <c r="AY425" s="148" t="s">
        <v>177</v>
      </c>
      <c r="BK425" s="156">
        <f>SUM(BK426:BK427)</f>
        <v>0</v>
      </c>
    </row>
    <row r="426" spans="2:65" s="20" customFormat="1" ht="21.75" customHeight="1">
      <c r="B426" s="130"/>
      <c r="C426" s="159" t="s">
        <v>555</v>
      </c>
      <c r="D426" s="159" t="s">
        <v>179</v>
      </c>
      <c r="E426" s="160" t="s">
        <v>85</v>
      </c>
      <c r="F426" s="161" t="s">
        <v>556</v>
      </c>
      <c r="G426" s="162"/>
      <c r="H426" s="163">
        <v>6</v>
      </c>
      <c r="I426" s="164"/>
      <c r="J426" s="165">
        <f>ROUND(I426*H426,2)</f>
        <v>0</v>
      </c>
      <c r="K426" s="166"/>
      <c r="L426" s="21"/>
      <c r="M426" s="167"/>
      <c r="N426" s="129" t="s">
        <v>41</v>
      </c>
      <c r="P426" s="168">
        <f>O426*H426</f>
        <v>0</v>
      </c>
      <c r="Q426" s="168">
        <v>0</v>
      </c>
      <c r="R426" s="168">
        <f>Q426*H426</f>
        <v>0</v>
      </c>
      <c r="S426" s="168">
        <v>0</v>
      </c>
      <c r="T426" s="169">
        <f>S426*H426</f>
        <v>0</v>
      </c>
      <c r="AR426" s="170" t="s">
        <v>557</v>
      </c>
      <c r="AT426" s="170" t="s">
        <v>179</v>
      </c>
      <c r="AU426" s="170" t="s">
        <v>82</v>
      </c>
      <c r="AY426" s="7" t="s">
        <v>177</v>
      </c>
      <c r="BE426" s="93">
        <f>IF(N426="základná",J426,0)</f>
        <v>0</v>
      </c>
      <c r="BF426" s="93">
        <f>IF(N426="znížená",J426,0)</f>
        <v>0</v>
      </c>
      <c r="BG426" s="93">
        <f>IF(N426="zákl. prenesená",J426,0)</f>
        <v>0</v>
      </c>
      <c r="BH426" s="93">
        <f>IF(N426="zníž. prenesená",J426,0)</f>
        <v>0</v>
      </c>
      <c r="BI426" s="93">
        <f>IF(N426="nulová",J426,0)</f>
        <v>0</v>
      </c>
      <c r="BJ426" s="7" t="s">
        <v>88</v>
      </c>
      <c r="BK426" s="93">
        <f>ROUND(I426*H426,2)</f>
        <v>0</v>
      </c>
      <c r="BL426" s="7" t="s">
        <v>557</v>
      </c>
      <c r="BM426" s="170" t="s">
        <v>558</v>
      </c>
    </row>
    <row r="427" spans="2:65" s="179" customFormat="1">
      <c r="B427" s="180"/>
      <c r="D427" s="173" t="s">
        <v>184</v>
      </c>
      <c r="E427" s="181"/>
      <c r="F427" s="182" t="s">
        <v>559</v>
      </c>
      <c r="H427" s="183">
        <v>6</v>
      </c>
      <c r="I427" s="184"/>
      <c r="L427" s="180"/>
      <c r="M427" s="204"/>
      <c r="N427" s="205"/>
      <c r="O427" s="205"/>
      <c r="P427" s="205"/>
      <c r="Q427" s="205"/>
      <c r="R427" s="205"/>
      <c r="S427" s="205"/>
      <c r="T427" s="206"/>
      <c r="AT427" s="181" t="s">
        <v>184</v>
      </c>
      <c r="AU427" s="181" t="s">
        <v>82</v>
      </c>
      <c r="AV427" s="179" t="s">
        <v>88</v>
      </c>
      <c r="AW427" s="179" t="s">
        <v>29</v>
      </c>
      <c r="AX427" s="179" t="s">
        <v>82</v>
      </c>
      <c r="AY427" s="181" t="s">
        <v>177</v>
      </c>
    </row>
    <row r="428" spans="2:65" s="20" customFormat="1" ht="6.9" customHeight="1">
      <c r="B428" s="36"/>
      <c r="C428" s="37"/>
      <c r="D428" s="37"/>
      <c r="E428" s="37"/>
      <c r="F428" s="37"/>
      <c r="G428" s="37"/>
      <c r="H428" s="37"/>
      <c r="I428" s="37"/>
      <c r="J428" s="37"/>
      <c r="K428" s="37"/>
      <c r="L428" s="21"/>
    </row>
    <row r="429" spans="2:65" ht="36.9" customHeight="1">
      <c r="C429" s="267" t="s">
        <v>560</v>
      </c>
      <c r="D429" s="267"/>
      <c r="E429" s="267"/>
      <c r="F429" s="267"/>
      <c r="G429" s="267"/>
      <c r="H429" s="267"/>
      <c r="I429" s="267"/>
      <c r="J429" s="267"/>
      <c r="K429" s="267"/>
      <c r="L429" s="267"/>
      <c r="M429" s="267"/>
    </row>
    <row r="430" spans="2:65" ht="61.2" customHeight="1">
      <c r="C430" s="267" t="s">
        <v>561</v>
      </c>
      <c r="D430" s="267"/>
      <c r="E430" s="267"/>
      <c r="F430" s="267"/>
      <c r="G430" s="267"/>
      <c r="H430" s="267"/>
      <c r="I430" s="267"/>
      <c r="J430" s="267"/>
      <c r="K430" s="267"/>
      <c r="L430" s="267"/>
      <c r="M430" s="267"/>
    </row>
    <row r="431" spans="2:65" ht="69" customHeight="1">
      <c r="C431" s="267" t="s">
        <v>562</v>
      </c>
      <c r="D431" s="267"/>
      <c r="E431" s="267"/>
      <c r="F431" s="267"/>
      <c r="G431" s="267"/>
      <c r="H431" s="267"/>
      <c r="I431" s="267"/>
      <c r="J431" s="267"/>
      <c r="K431" s="267"/>
      <c r="L431" s="267"/>
      <c r="M431" s="267"/>
    </row>
    <row r="432" spans="2:65" ht="36.9" customHeight="1">
      <c r="C432" s="267" t="s">
        <v>563</v>
      </c>
      <c r="D432" s="267"/>
      <c r="E432" s="267"/>
      <c r="F432" s="267"/>
      <c r="G432" s="267"/>
      <c r="H432" s="267"/>
      <c r="I432" s="267"/>
      <c r="J432" s="267"/>
      <c r="K432" s="267"/>
      <c r="L432" s="267"/>
      <c r="M432" s="267"/>
    </row>
    <row r="433" spans="3:13" ht="36.9" customHeight="1">
      <c r="C433" s="267" t="s">
        <v>564</v>
      </c>
      <c r="D433" s="267"/>
      <c r="E433" s="267"/>
      <c r="F433" s="267"/>
      <c r="G433" s="267"/>
      <c r="H433" s="267"/>
      <c r="I433" s="267"/>
      <c r="J433" s="267"/>
      <c r="K433" s="267"/>
      <c r="L433" s="267"/>
      <c r="M433" s="267"/>
    </row>
    <row r="434" spans="3:13" ht="112.35" customHeight="1">
      <c r="C434" s="267" t="s">
        <v>565</v>
      </c>
      <c r="D434" s="267"/>
      <c r="E434" s="267"/>
      <c r="F434" s="267"/>
      <c r="G434" s="267"/>
      <c r="H434" s="267"/>
      <c r="I434" s="267"/>
      <c r="J434" s="267"/>
      <c r="K434" s="267"/>
      <c r="L434" s="267"/>
      <c r="M434" s="267"/>
    </row>
    <row r="435" spans="3:13" ht="36.9" customHeight="1"/>
    <row r="436" spans="3:13" ht="36.9" customHeight="1"/>
    <row r="437" spans="3:13" ht="36.9" customHeight="1"/>
    <row r="438" spans="3:13" ht="36.9" customHeight="1"/>
    <row r="439" spans="3:13" ht="36.9" customHeight="1"/>
    <row r="440" spans="3:13" ht="36.9" customHeight="1"/>
    <row r="441" spans="3:13" ht="36.9" customHeight="1"/>
  </sheetData>
  <autoFilter ref="C143:K427" xr:uid="{00000000-0009-0000-0000-000001000000}"/>
  <mergeCells count="23"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D116:F116"/>
    <mergeCell ref="D117:F117"/>
    <mergeCell ref="D118:F118"/>
    <mergeCell ref="D119:F119"/>
    <mergeCell ref="D120:F120"/>
    <mergeCell ref="E132:H132"/>
    <mergeCell ref="C432:M432"/>
    <mergeCell ref="C433:M433"/>
    <mergeCell ref="C434:M434"/>
    <mergeCell ref="E134:H134"/>
    <mergeCell ref="E136:H136"/>
    <mergeCell ref="C429:M429"/>
    <mergeCell ref="C430:M430"/>
    <mergeCell ref="C431:M431"/>
  </mergeCells>
  <pageMargins left="0.39374999999999999" right="0.39374999999999999" top="0.39374999999999999" bottom="0.39374999999999999" header="0.511811023622047" footer="0"/>
  <pageSetup paperSize="9" scale="89" fitToHeight="100" orientation="portrait" horizontalDpi="300" verticalDpi="300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33"/>
  <sheetViews>
    <sheetView showGridLines="0" view="pageBreakPreview" zoomScale="95" zoomScaleNormal="100" zoomScalePageLayoutView="95" workbookViewId="0"/>
  </sheetViews>
  <sheetFormatPr defaultColWidth="8.5703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2" spans="2:46" ht="36.9" customHeight="1">
      <c r="L2" s="258" t="s">
        <v>4</v>
      </c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7" t="s">
        <v>92</v>
      </c>
    </row>
    <row r="3" spans="2:46" ht="6.9" customHeight="1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75</v>
      </c>
    </row>
    <row r="4" spans="2:46" ht="24.9" customHeight="1">
      <c r="B4" s="10"/>
      <c r="D4" s="11" t="s">
        <v>117</v>
      </c>
      <c r="L4" s="10"/>
      <c r="M4" s="100" t="s">
        <v>8</v>
      </c>
      <c r="AT4" s="7" t="s">
        <v>2</v>
      </c>
    </row>
    <row r="5" spans="2:46" ht="6.9" customHeight="1">
      <c r="B5" s="10"/>
      <c r="L5" s="10"/>
    </row>
    <row r="6" spans="2:46" ht="12" customHeight="1">
      <c r="B6" s="10"/>
      <c r="D6" s="16" t="s">
        <v>13</v>
      </c>
      <c r="L6" s="10"/>
    </row>
    <row r="7" spans="2:46" ht="16.5" customHeight="1">
      <c r="B7" s="10"/>
      <c r="E7" s="268" t="str">
        <f>'Rekapitulácia stavby'!K6</f>
        <v>Rekonštrukcia kanálov autobusov hala č. 5, Jurajov Dvor</v>
      </c>
      <c r="F7" s="268"/>
      <c r="G7" s="268"/>
      <c r="H7" s="268"/>
      <c r="L7" s="10"/>
    </row>
    <row r="8" spans="2:46" ht="12" customHeight="1">
      <c r="B8" s="10"/>
      <c r="D8" s="16" t="s">
        <v>130</v>
      </c>
      <c r="L8" s="10"/>
    </row>
    <row r="9" spans="2:46" s="20" customFormat="1" ht="16.5" customHeight="1">
      <c r="B9" s="21"/>
      <c r="E9" s="268" t="s">
        <v>131</v>
      </c>
      <c r="F9" s="268"/>
      <c r="G9" s="268"/>
      <c r="H9" s="268"/>
      <c r="L9" s="21"/>
    </row>
    <row r="10" spans="2:46" s="20" customFormat="1" ht="12" customHeight="1">
      <c r="B10" s="21"/>
      <c r="D10" s="16" t="s">
        <v>132</v>
      </c>
      <c r="L10" s="21"/>
    </row>
    <row r="11" spans="2:46" s="20" customFormat="1" ht="16.5" customHeight="1">
      <c r="B11" s="21"/>
      <c r="E11" s="252" t="s">
        <v>566</v>
      </c>
      <c r="F11" s="252"/>
      <c r="G11" s="252"/>
      <c r="H11" s="252"/>
      <c r="L11" s="21"/>
    </row>
    <row r="12" spans="2:46" s="20" customFormat="1">
      <c r="B12" s="21"/>
      <c r="L12" s="21"/>
    </row>
    <row r="13" spans="2:46" s="20" customFormat="1" ht="12" customHeight="1">
      <c r="B13" s="21"/>
      <c r="D13" s="16" t="s">
        <v>15</v>
      </c>
      <c r="F13" s="5"/>
      <c r="I13" s="16" t="s">
        <v>16</v>
      </c>
      <c r="J13" s="5"/>
      <c r="L13" s="21"/>
    </row>
    <row r="14" spans="2:46" s="20" customFormat="1" ht="12" customHeight="1">
      <c r="B14" s="21"/>
      <c r="D14" s="16" t="s">
        <v>17</v>
      </c>
      <c r="F14" s="5" t="s">
        <v>18</v>
      </c>
      <c r="I14" s="16" t="s">
        <v>19</v>
      </c>
      <c r="J14" s="46" t="str">
        <f>'Rekapitulácia stavby'!AN8</f>
        <v>12. 8. 2025</v>
      </c>
      <c r="L14" s="21"/>
    </row>
    <row r="15" spans="2:46" s="20" customFormat="1" ht="10.8" customHeight="1">
      <c r="B15" s="21"/>
      <c r="L15" s="21"/>
    </row>
    <row r="16" spans="2:46" s="20" customFormat="1" ht="12" customHeight="1">
      <c r="B16" s="21"/>
      <c r="D16" s="16" t="s">
        <v>21</v>
      </c>
      <c r="I16" s="16" t="s">
        <v>22</v>
      </c>
      <c r="J16" s="5"/>
      <c r="L16" s="21"/>
    </row>
    <row r="17" spans="2:12" s="20" customFormat="1" ht="18" customHeight="1">
      <c r="B17" s="21"/>
      <c r="E17" s="5" t="s">
        <v>23</v>
      </c>
      <c r="I17" s="16" t="s">
        <v>24</v>
      </c>
      <c r="J17" s="5"/>
      <c r="L17" s="21"/>
    </row>
    <row r="18" spans="2:12" s="20" customFormat="1" ht="6.9" customHeight="1">
      <c r="B18" s="21"/>
      <c r="L18" s="21"/>
    </row>
    <row r="19" spans="2:12" s="20" customFormat="1" ht="12" customHeight="1">
      <c r="B19" s="21"/>
      <c r="D19" s="16" t="s">
        <v>25</v>
      </c>
      <c r="I19" s="16" t="s">
        <v>22</v>
      </c>
      <c r="J19" s="17" t="str">
        <f>'Rekapitulácia stavby'!AN13</f>
        <v>Vyplň údaj</v>
      </c>
      <c r="L19" s="21"/>
    </row>
    <row r="20" spans="2:12" s="20" customFormat="1" ht="18" customHeight="1">
      <c r="B20" s="21"/>
      <c r="E20" s="269" t="str">
        <f>'Rekapitulácia stavby'!E14</f>
        <v>Vyplň údaj</v>
      </c>
      <c r="F20" s="269"/>
      <c r="G20" s="269"/>
      <c r="H20" s="269"/>
      <c r="I20" s="16" t="s">
        <v>24</v>
      </c>
      <c r="J20" s="17" t="str">
        <f>'Rekapitulácia stavby'!AN14</f>
        <v>Vyplň údaj</v>
      </c>
      <c r="L20" s="21"/>
    </row>
    <row r="21" spans="2:12" s="20" customFormat="1" ht="6.9" customHeight="1">
      <c r="B21" s="21"/>
      <c r="L21" s="21"/>
    </row>
    <row r="22" spans="2:12" s="20" customFormat="1" ht="12" customHeight="1">
      <c r="B22" s="21"/>
      <c r="D22" s="16" t="s">
        <v>27</v>
      </c>
      <c r="I22" s="16" t="s">
        <v>22</v>
      </c>
      <c r="J22" s="5"/>
      <c r="L22" s="21"/>
    </row>
    <row r="23" spans="2:12" s="20" customFormat="1" ht="18" customHeight="1">
      <c r="B23" s="21"/>
      <c r="E23" s="5" t="s">
        <v>28</v>
      </c>
      <c r="I23" s="16" t="s">
        <v>24</v>
      </c>
      <c r="J23" s="5"/>
      <c r="L23" s="21"/>
    </row>
    <row r="24" spans="2:12" s="20" customFormat="1" ht="6.9" customHeight="1">
      <c r="B24" s="21"/>
      <c r="L24" s="21"/>
    </row>
    <row r="25" spans="2:12" s="20" customFormat="1" ht="12" customHeight="1">
      <c r="B25" s="21"/>
      <c r="D25" s="16" t="s">
        <v>30</v>
      </c>
      <c r="I25" s="16" t="s">
        <v>22</v>
      </c>
      <c r="J25" s="5" t="str">
        <f>IF('Rekapitulácia stavby'!AN19="","",'Rekapitulácia stavby'!AN19)</f>
        <v/>
      </c>
      <c r="L25" s="21"/>
    </row>
    <row r="26" spans="2:12" s="20" customFormat="1" ht="18" customHeight="1">
      <c r="B26" s="21"/>
      <c r="E26" s="5" t="str">
        <f>IF('Rekapitulácia stavby'!E20="","",'Rekapitulácia stavby'!E20)</f>
        <v xml:space="preserve"> </v>
      </c>
      <c r="I26" s="16" t="s">
        <v>24</v>
      </c>
      <c r="J26" s="5" t="str">
        <f>IF('Rekapitulácia stavby'!AN20="","",'Rekapitulácia stavby'!AN20)</f>
        <v/>
      </c>
      <c r="L26" s="21"/>
    </row>
    <row r="27" spans="2:12" s="20" customFormat="1" ht="6.9" customHeight="1">
      <c r="B27" s="21"/>
      <c r="L27" s="21"/>
    </row>
    <row r="28" spans="2:12" s="20" customFormat="1" ht="12" customHeight="1">
      <c r="B28" s="21"/>
      <c r="D28" s="16" t="s">
        <v>32</v>
      </c>
      <c r="L28" s="21"/>
    </row>
    <row r="29" spans="2:12" s="101" customFormat="1" ht="16.5" customHeight="1">
      <c r="B29" s="102"/>
      <c r="E29" s="263"/>
      <c r="F29" s="263"/>
      <c r="G29" s="263"/>
      <c r="H29" s="263"/>
      <c r="L29" s="102"/>
    </row>
    <row r="30" spans="2:12" s="20" customFormat="1" ht="6.9" customHeight="1">
      <c r="B30" s="21"/>
      <c r="L30" s="21"/>
    </row>
    <row r="31" spans="2:12" s="20" customFormat="1" ht="6.9" customHeight="1">
      <c r="B31" s="21"/>
      <c r="D31" s="47"/>
      <c r="E31" s="47"/>
      <c r="F31" s="47"/>
      <c r="G31" s="47"/>
      <c r="H31" s="47"/>
      <c r="I31" s="47"/>
      <c r="J31" s="47"/>
      <c r="K31" s="47"/>
      <c r="L31" s="21"/>
    </row>
    <row r="32" spans="2:12" s="20" customFormat="1" ht="14.4" customHeight="1">
      <c r="B32" s="21"/>
      <c r="D32" s="5" t="s">
        <v>134</v>
      </c>
      <c r="J32" s="2">
        <f>J98</f>
        <v>0</v>
      </c>
      <c r="L32" s="21"/>
    </row>
    <row r="33" spans="2:12" s="20" customFormat="1" ht="14.4" customHeight="1">
      <c r="B33" s="21"/>
      <c r="D33" s="19" t="s">
        <v>105</v>
      </c>
      <c r="J33" s="2">
        <f>J115</f>
        <v>0</v>
      </c>
      <c r="L33" s="21"/>
    </row>
    <row r="34" spans="2:12" s="20" customFormat="1" ht="25.5" customHeight="1">
      <c r="B34" s="21"/>
      <c r="D34" s="103" t="s">
        <v>35</v>
      </c>
      <c r="J34" s="60">
        <f>ROUND(J32 + J33, 2)</f>
        <v>0</v>
      </c>
      <c r="L34" s="21"/>
    </row>
    <row r="35" spans="2:12" s="20" customFormat="1" ht="6.9" customHeight="1">
      <c r="B35" s="21"/>
      <c r="D35" s="47"/>
      <c r="E35" s="47"/>
      <c r="F35" s="47"/>
      <c r="G35" s="47"/>
      <c r="H35" s="47"/>
      <c r="I35" s="47"/>
      <c r="J35" s="47"/>
      <c r="K35" s="47"/>
      <c r="L35" s="21"/>
    </row>
    <row r="36" spans="2:12" s="20" customFormat="1" ht="14.4" customHeight="1">
      <c r="B36" s="21"/>
      <c r="F36" s="1" t="s">
        <v>37</v>
      </c>
      <c r="I36" s="1" t="s">
        <v>36</v>
      </c>
      <c r="J36" s="1" t="s">
        <v>38</v>
      </c>
      <c r="L36" s="21"/>
    </row>
    <row r="37" spans="2:12" s="20" customFormat="1" ht="14.4" customHeight="1">
      <c r="B37" s="21"/>
      <c r="D37" s="104" t="s">
        <v>39</v>
      </c>
      <c r="E37" s="26" t="s">
        <v>40</v>
      </c>
      <c r="F37" s="105">
        <f>ROUND((SUM(BE115:BE122) + SUM(BE144:BE232)),  2)</f>
        <v>0</v>
      </c>
      <c r="G37" s="106"/>
      <c r="H37" s="106"/>
      <c r="I37" s="107">
        <v>0.23</v>
      </c>
      <c r="J37" s="105">
        <f>ROUND(((SUM(BE115:BE122) + SUM(BE144:BE232))*I37),  2)</f>
        <v>0</v>
      </c>
      <c r="L37" s="21"/>
    </row>
    <row r="38" spans="2:12" s="20" customFormat="1" ht="14.4" customHeight="1">
      <c r="B38" s="21"/>
      <c r="E38" s="26" t="s">
        <v>41</v>
      </c>
      <c r="F38" s="105">
        <f>ROUND((SUM(BF115:BF122) + SUM(BF144:BF232)),  2)</f>
        <v>0</v>
      </c>
      <c r="G38" s="106"/>
      <c r="H38" s="106"/>
      <c r="I38" s="107">
        <v>0.23</v>
      </c>
      <c r="J38" s="105">
        <f>ROUND(((SUM(BF115:BF122) + SUM(BF144:BF232))*I38),  2)</f>
        <v>0</v>
      </c>
      <c r="L38" s="21"/>
    </row>
    <row r="39" spans="2:12" s="20" customFormat="1" ht="14.4" hidden="1" customHeight="1">
      <c r="B39" s="21"/>
      <c r="E39" s="16" t="s">
        <v>42</v>
      </c>
      <c r="F39" s="82">
        <f>ROUND((SUM(BG115:BG122) + SUM(BG144:BG232)),  2)</f>
        <v>0</v>
      </c>
      <c r="I39" s="108">
        <v>0.23</v>
      </c>
      <c r="J39" s="82">
        <f>0</f>
        <v>0</v>
      </c>
      <c r="L39" s="21"/>
    </row>
    <row r="40" spans="2:12" s="20" customFormat="1" ht="14.4" hidden="1" customHeight="1">
      <c r="B40" s="21"/>
      <c r="E40" s="16" t="s">
        <v>43</v>
      </c>
      <c r="F40" s="82">
        <f>ROUND((SUM(BH115:BH122) + SUM(BH144:BH232)),  2)</f>
        <v>0</v>
      </c>
      <c r="I40" s="108">
        <v>0.23</v>
      </c>
      <c r="J40" s="82">
        <f>0</f>
        <v>0</v>
      </c>
      <c r="L40" s="21"/>
    </row>
    <row r="41" spans="2:12" s="20" customFormat="1" ht="14.4" hidden="1" customHeight="1">
      <c r="B41" s="21"/>
      <c r="E41" s="26" t="s">
        <v>44</v>
      </c>
      <c r="F41" s="105">
        <f>ROUND((SUM(BI115:BI122) + SUM(BI144:BI232)),  2)</f>
        <v>0</v>
      </c>
      <c r="G41" s="106"/>
      <c r="H41" s="106"/>
      <c r="I41" s="107">
        <v>0</v>
      </c>
      <c r="J41" s="105">
        <f>0</f>
        <v>0</v>
      </c>
      <c r="L41" s="21"/>
    </row>
    <row r="42" spans="2:12" s="20" customFormat="1" ht="6.9" customHeight="1">
      <c r="B42" s="21"/>
      <c r="L42" s="21"/>
    </row>
    <row r="43" spans="2:12" s="20" customFormat="1" ht="25.5" customHeight="1">
      <c r="B43" s="21"/>
      <c r="C43" s="97"/>
      <c r="D43" s="109" t="s">
        <v>45</v>
      </c>
      <c r="E43" s="50"/>
      <c r="F43" s="50"/>
      <c r="G43" s="110" t="s">
        <v>46</v>
      </c>
      <c r="H43" s="111" t="s">
        <v>47</v>
      </c>
      <c r="I43" s="50"/>
      <c r="J43" s="112">
        <f>SUM(J34:J41)</f>
        <v>0</v>
      </c>
      <c r="K43" s="113"/>
      <c r="L43" s="21"/>
    </row>
    <row r="44" spans="2:12" s="20" customFormat="1" ht="14.4" customHeight="1">
      <c r="B44" s="21"/>
      <c r="L44" s="21"/>
    </row>
    <row r="45" spans="2:12" ht="14.4" customHeight="1">
      <c r="B45" s="10"/>
      <c r="L45" s="10"/>
    </row>
    <row r="46" spans="2:12" ht="14.4" customHeight="1">
      <c r="B46" s="10"/>
      <c r="L46" s="10"/>
    </row>
    <row r="47" spans="2:12" ht="14.4" customHeight="1">
      <c r="B47" s="10"/>
      <c r="L47" s="10"/>
    </row>
    <row r="48" spans="2:12" ht="14.4" customHeight="1">
      <c r="B48" s="10"/>
      <c r="L48" s="10"/>
    </row>
    <row r="49" spans="2:12" ht="14.4" customHeight="1">
      <c r="B49" s="10"/>
      <c r="L49" s="10"/>
    </row>
    <row r="50" spans="2:12" s="20" customFormat="1" ht="14.4" customHeight="1">
      <c r="B50" s="21"/>
      <c r="D50" s="33" t="s">
        <v>48</v>
      </c>
      <c r="E50" s="34"/>
      <c r="F50" s="34"/>
      <c r="G50" s="33" t="s">
        <v>49</v>
      </c>
      <c r="H50" s="34"/>
      <c r="I50" s="34"/>
      <c r="J50" s="34"/>
      <c r="K50" s="34"/>
      <c r="L50" s="21"/>
    </row>
    <row r="51" spans="2:12">
      <c r="B51" s="10"/>
      <c r="L51" s="10"/>
    </row>
    <row r="52" spans="2:12">
      <c r="B52" s="10"/>
      <c r="L52" s="10"/>
    </row>
    <row r="53" spans="2:12">
      <c r="B53" s="10"/>
      <c r="L53" s="10"/>
    </row>
    <row r="54" spans="2:12">
      <c r="B54" s="10"/>
      <c r="L54" s="10"/>
    </row>
    <row r="55" spans="2:12">
      <c r="B55" s="10"/>
      <c r="L55" s="10"/>
    </row>
    <row r="56" spans="2:12">
      <c r="B56" s="10"/>
      <c r="L56" s="10"/>
    </row>
    <row r="57" spans="2:12">
      <c r="B57" s="10"/>
      <c r="L57" s="10"/>
    </row>
    <row r="58" spans="2:12">
      <c r="B58" s="10"/>
      <c r="L58" s="10"/>
    </row>
    <row r="59" spans="2:12">
      <c r="B59" s="10"/>
      <c r="L59" s="10"/>
    </row>
    <row r="60" spans="2:12">
      <c r="B60" s="10"/>
      <c r="L60" s="10"/>
    </row>
    <row r="61" spans="2:12" s="20" customFormat="1" ht="13.2">
      <c r="B61" s="21"/>
      <c r="D61" s="35" t="s">
        <v>50</v>
      </c>
      <c r="E61" s="23"/>
      <c r="F61" s="114" t="s">
        <v>51</v>
      </c>
      <c r="G61" s="35" t="s">
        <v>50</v>
      </c>
      <c r="H61" s="23"/>
      <c r="I61" s="23"/>
      <c r="J61" s="115" t="s">
        <v>51</v>
      </c>
      <c r="K61" s="23"/>
      <c r="L61" s="21"/>
    </row>
    <row r="62" spans="2:12">
      <c r="B62" s="10"/>
      <c r="L62" s="10"/>
    </row>
    <row r="63" spans="2:12">
      <c r="B63" s="10"/>
      <c r="L63" s="10"/>
    </row>
    <row r="64" spans="2:12">
      <c r="B64" s="10"/>
      <c r="L64" s="10"/>
    </row>
    <row r="65" spans="2:12" s="20" customFormat="1" ht="13.2">
      <c r="B65" s="21"/>
      <c r="D65" s="33" t="s">
        <v>52</v>
      </c>
      <c r="E65" s="34"/>
      <c r="F65" s="34"/>
      <c r="G65" s="33" t="s">
        <v>53</v>
      </c>
      <c r="H65" s="34"/>
      <c r="I65" s="34"/>
      <c r="J65" s="34"/>
      <c r="K65" s="34"/>
      <c r="L65" s="21"/>
    </row>
    <row r="66" spans="2:12">
      <c r="B66" s="10"/>
      <c r="L66" s="10"/>
    </row>
    <row r="67" spans="2:12">
      <c r="B67" s="10"/>
      <c r="L67" s="10"/>
    </row>
    <row r="68" spans="2:12">
      <c r="B68" s="10"/>
      <c r="L68" s="10"/>
    </row>
    <row r="69" spans="2:12">
      <c r="B69" s="10"/>
      <c r="L69" s="10"/>
    </row>
    <row r="70" spans="2:12">
      <c r="B70" s="10"/>
      <c r="L70" s="10"/>
    </row>
    <row r="71" spans="2:12">
      <c r="B71" s="10"/>
      <c r="L71" s="10"/>
    </row>
    <row r="72" spans="2:12">
      <c r="B72" s="10"/>
      <c r="L72" s="10"/>
    </row>
    <row r="73" spans="2:12">
      <c r="B73" s="10"/>
      <c r="L73" s="10"/>
    </row>
    <row r="74" spans="2:12">
      <c r="B74" s="10"/>
      <c r="L74" s="10"/>
    </row>
    <row r="75" spans="2:12">
      <c r="B75" s="10"/>
      <c r="L75" s="10"/>
    </row>
    <row r="76" spans="2:12" s="20" customFormat="1" ht="13.2">
      <c r="B76" s="21"/>
      <c r="D76" s="35" t="s">
        <v>50</v>
      </c>
      <c r="E76" s="23"/>
      <c r="F76" s="114" t="s">
        <v>51</v>
      </c>
      <c r="G76" s="35" t="s">
        <v>50</v>
      </c>
      <c r="H76" s="23"/>
      <c r="I76" s="23"/>
      <c r="J76" s="115" t="s">
        <v>51</v>
      </c>
      <c r="K76" s="23"/>
      <c r="L76" s="21"/>
    </row>
    <row r="77" spans="2:12" s="20" customFormat="1" ht="14.4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21"/>
    </row>
    <row r="81" spans="2:12" s="20" customFormat="1" ht="6.9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21"/>
    </row>
    <row r="82" spans="2:12" s="20" customFormat="1" ht="24.9" customHeight="1">
      <c r="B82" s="21"/>
      <c r="C82" s="11" t="s">
        <v>135</v>
      </c>
      <c r="L82" s="21"/>
    </row>
    <row r="83" spans="2:12" s="20" customFormat="1" ht="6.9" customHeight="1">
      <c r="B83" s="21"/>
      <c r="L83" s="21"/>
    </row>
    <row r="84" spans="2:12" s="20" customFormat="1" ht="12" customHeight="1">
      <c r="B84" s="21"/>
      <c r="C84" s="16" t="s">
        <v>13</v>
      </c>
      <c r="L84" s="21"/>
    </row>
    <row r="85" spans="2:12" s="20" customFormat="1" ht="16.5" customHeight="1">
      <c r="B85" s="21"/>
      <c r="E85" s="268" t="str">
        <f>E7</f>
        <v>Rekonštrukcia kanálov autobusov hala č. 5, Jurajov Dvor</v>
      </c>
      <c r="F85" s="268"/>
      <c r="G85" s="268"/>
      <c r="H85" s="268"/>
      <c r="L85" s="21"/>
    </row>
    <row r="86" spans="2:12" ht="12" customHeight="1">
      <c r="B86" s="10"/>
      <c r="C86" s="16" t="s">
        <v>130</v>
      </c>
      <c r="L86" s="10"/>
    </row>
    <row r="87" spans="2:12" s="20" customFormat="1" ht="16.5" customHeight="1">
      <c r="B87" s="21"/>
      <c r="E87" s="268" t="s">
        <v>131</v>
      </c>
      <c r="F87" s="268"/>
      <c r="G87" s="268"/>
      <c r="H87" s="268"/>
      <c r="L87" s="21"/>
    </row>
    <row r="88" spans="2:12" s="20" customFormat="1" ht="12" customHeight="1">
      <c r="B88" s="21"/>
      <c r="C88" s="16" t="s">
        <v>132</v>
      </c>
      <c r="L88" s="21"/>
    </row>
    <row r="89" spans="2:12" s="20" customFormat="1" ht="16.5" customHeight="1">
      <c r="B89" s="21"/>
      <c r="E89" s="252" t="str">
        <f>E11</f>
        <v xml:space="preserve">01.4 - SO 01.4 - ZDRAVOTECHNIKA </v>
      </c>
      <c r="F89" s="252"/>
      <c r="G89" s="252"/>
      <c r="H89" s="252"/>
      <c r="L89" s="21"/>
    </row>
    <row r="90" spans="2:12" s="20" customFormat="1" ht="6.9" customHeight="1">
      <c r="B90" s="21"/>
      <c r="L90" s="21"/>
    </row>
    <row r="91" spans="2:12" s="20" customFormat="1" ht="12" customHeight="1">
      <c r="B91" s="21"/>
      <c r="C91" s="16" t="s">
        <v>17</v>
      </c>
      <c r="F91" s="5" t="str">
        <f>F14</f>
        <v>Bratislava</v>
      </c>
      <c r="I91" s="16" t="s">
        <v>19</v>
      </c>
      <c r="J91" s="46" t="str">
        <f>IF(J14="","",J14)</f>
        <v>12. 8. 2025</v>
      </c>
      <c r="L91" s="21"/>
    </row>
    <row r="92" spans="2:12" s="20" customFormat="1" ht="6.9" customHeight="1">
      <c r="B92" s="21"/>
      <c r="L92" s="21"/>
    </row>
    <row r="93" spans="2:12" s="20" customFormat="1" ht="15.15" customHeight="1">
      <c r="B93" s="21"/>
      <c r="C93" s="16" t="s">
        <v>21</v>
      </c>
      <c r="F93" s="5" t="str">
        <f>E17</f>
        <v>DPB, a.s. Olejkárska 1, 814 52 Bratislava</v>
      </c>
      <c r="I93" s="16" t="s">
        <v>27</v>
      </c>
      <c r="J93" s="3" t="str">
        <f>E23</f>
        <v>CITYPROJEKT, s.r.o.</v>
      </c>
      <c r="L93" s="21"/>
    </row>
    <row r="94" spans="2:12" s="20" customFormat="1" ht="15.15" customHeight="1">
      <c r="B94" s="21"/>
      <c r="C94" s="16" t="s">
        <v>25</v>
      </c>
      <c r="F94" s="5" t="str">
        <f>IF(E20="","",E20)</f>
        <v>Vyplň údaj</v>
      </c>
      <c r="I94" s="16" t="s">
        <v>30</v>
      </c>
      <c r="J94" s="3" t="str">
        <f>E26</f>
        <v xml:space="preserve"> </v>
      </c>
      <c r="L94" s="21"/>
    </row>
    <row r="95" spans="2:12" s="20" customFormat="1" ht="10.35" customHeight="1">
      <c r="B95" s="21"/>
      <c r="L95" s="21"/>
    </row>
    <row r="96" spans="2:12" s="20" customFormat="1" ht="29.25" customHeight="1">
      <c r="B96" s="21"/>
      <c r="C96" s="116" t="s">
        <v>136</v>
      </c>
      <c r="D96" s="97"/>
      <c r="E96" s="97"/>
      <c r="F96" s="97"/>
      <c r="G96" s="97"/>
      <c r="H96" s="97"/>
      <c r="I96" s="97"/>
      <c r="J96" s="117" t="s">
        <v>137</v>
      </c>
      <c r="K96" s="97"/>
      <c r="L96" s="21"/>
    </row>
    <row r="97" spans="2:47" s="20" customFormat="1" ht="10.35" customHeight="1">
      <c r="B97" s="21"/>
      <c r="L97" s="21"/>
    </row>
    <row r="98" spans="2:47" s="20" customFormat="1" ht="22.8" customHeight="1">
      <c r="B98" s="21"/>
      <c r="C98" s="118" t="s">
        <v>138</v>
      </c>
      <c r="J98" s="60">
        <f>J144</f>
        <v>0</v>
      </c>
      <c r="L98" s="21"/>
      <c r="AU98" s="7" t="s">
        <v>139</v>
      </c>
    </row>
    <row r="99" spans="2:47" s="119" customFormat="1" ht="24.9" customHeight="1">
      <c r="B99" s="120"/>
      <c r="D99" s="121" t="s">
        <v>140</v>
      </c>
      <c r="E99" s="122"/>
      <c r="F99" s="122"/>
      <c r="G99" s="122"/>
      <c r="H99" s="122"/>
      <c r="I99" s="122"/>
      <c r="J99" s="123">
        <f>J145</f>
        <v>0</v>
      </c>
      <c r="L99" s="120"/>
    </row>
    <row r="100" spans="2:47" s="79" customFormat="1" ht="19.95" customHeight="1">
      <c r="B100" s="124"/>
      <c r="D100" s="125" t="s">
        <v>141</v>
      </c>
      <c r="E100" s="126"/>
      <c r="F100" s="126"/>
      <c r="G100" s="126"/>
      <c r="H100" s="126"/>
      <c r="I100" s="126"/>
      <c r="J100" s="127">
        <f>J146</f>
        <v>0</v>
      </c>
      <c r="L100" s="124"/>
    </row>
    <row r="101" spans="2:47" s="79" customFormat="1" ht="19.95" customHeight="1">
      <c r="B101" s="124"/>
      <c r="D101" s="125" t="s">
        <v>142</v>
      </c>
      <c r="E101" s="126"/>
      <c r="F101" s="126"/>
      <c r="G101" s="126"/>
      <c r="H101" s="126"/>
      <c r="I101" s="126"/>
      <c r="J101" s="127">
        <f>J172</f>
        <v>0</v>
      </c>
      <c r="L101" s="124"/>
    </row>
    <row r="102" spans="2:47" s="79" customFormat="1" ht="19.95" customHeight="1">
      <c r="B102" s="124"/>
      <c r="D102" s="125" t="s">
        <v>567</v>
      </c>
      <c r="E102" s="126"/>
      <c r="F102" s="126"/>
      <c r="G102" s="126"/>
      <c r="H102" s="126"/>
      <c r="I102" s="126"/>
      <c r="J102" s="127">
        <f>J175</f>
        <v>0</v>
      </c>
      <c r="L102" s="124"/>
    </row>
    <row r="103" spans="2:47" s="79" customFormat="1" ht="19.95" customHeight="1">
      <c r="B103" s="124"/>
      <c r="D103" s="125" t="s">
        <v>144</v>
      </c>
      <c r="E103" s="126"/>
      <c r="F103" s="126"/>
      <c r="G103" s="126"/>
      <c r="H103" s="126"/>
      <c r="I103" s="126"/>
      <c r="J103" s="127">
        <f>J177</f>
        <v>0</v>
      </c>
      <c r="L103" s="124"/>
    </row>
    <row r="104" spans="2:47" s="79" customFormat="1" ht="19.95" customHeight="1">
      <c r="B104" s="124"/>
      <c r="D104" s="125" t="s">
        <v>568</v>
      </c>
      <c r="E104" s="126"/>
      <c r="F104" s="126"/>
      <c r="G104" s="126"/>
      <c r="H104" s="126"/>
      <c r="I104" s="126"/>
      <c r="J104" s="127">
        <f>J190</f>
        <v>0</v>
      </c>
      <c r="L104" s="124"/>
    </row>
    <row r="105" spans="2:47" s="79" customFormat="1" ht="19.95" customHeight="1">
      <c r="B105" s="124"/>
      <c r="D105" s="125" t="s">
        <v>145</v>
      </c>
      <c r="E105" s="126"/>
      <c r="F105" s="126"/>
      <c r="G105" s="126"/>
      <c r="H105" s="126"/>
      <c r="I105" s="126"/>
      <c r="J105" s="127">
        <f>J198</f>
        <v>0</v>
      </c>
      <c r="L105" s="124"/>
    </row>
    <row r="106" spans="2:47" s="79" customFormat="1" ht="19.95" customHeight="1">
      <c r="B106" s="124"/>
      <c r="D106" s="125" t="s">
        <v>569</v>
      </c>
      <c r="E106" s="126"/>
      <c r="F106" s="126"/>
      <c r="G106" s="126"/>
      <c r="H106" s="126"/>
      <c r="I106" s="126"/>
      <c r="J106" s="127">
        <f>J200</f>
        <v>0</v>
      </c>
      <c r="L106" s="124"/>
    </row>
    <row r="107" spans="2:47" s="79" customFormat="1" ht="19.95" customHeight="1">
      <c r="B107" s="124"/>
      <c r="D107" s="125" t="s">
        <v>146</v>
      </c>
      <c r="E107" s="126"/>
      <c r="F107" s="126"/>
      <c r="G107" s="126"/>
      <c r="H107" s="126"/>
      <c r="I107" s="126"/>
      <c r="J107" s="127">
        <f>J209</f>
        <v>0</v>
      </c>
      <c r="L107" s="124"/>
    </row>
    <row r="108" spans="2:47" s="79" customFormat="1" ht="19.95" customHeight="1">
      <c r="B108" s="124"/>
      <c r="D108" s="125" t="s">
        <v>147</v>
      </c>
      <c r="E108" s="126"/>
      <c r="F108" s="126"/>
      <c r="G108" s="126"/>
      <c r="H108" s="126"/>
      <c r="I108" s="126"/>
      <c r="J108" s="127">
        <f>J215</f>
        <v>0</v>
      </c>
      <c r="L108" s="124"/>
    </row>
    <row r="109" spans="2:47" s="119" customFormat="1" ht="24.9" customHeight="1">
      <c r="B109" s="120"/>
      <c r="D109" s="121" t="s">
        <v>148</v>
      </c>
      <c r="E109" s="122"/>
      <c r="F109" s="122"/>
      <c r="G109" s="122"/>
      <c r="H109" s="122"/>
      <c r="I109" s="122"/>
      <c r="J109" s="123">
        <f>J217</f>
        <v>0</v>
      </c>
      <c r="L109" s="120"/>
    </row>
    <row r="110" spans="2:47" s="79" customFormat="1" ht="19.95" customHeight="1">
      <c r="B110" s="124"/>
      <c r="D110" s="125" t="s">
        <v>570</v>
      </c>
      <c r="E110" s="126"/>
      <c r="F110" s="126"/>
      <c r="G110" s="126"/>
      <c r="H110" s="126"/>
      <c r="I110" s="126"/>
      <c r="J110" s="127">
        <f>J218</f>
        <v>0</v>
      </c>
      <c r="L110" s="124"/>
    </row>
    <row r="111" spans="2:47" s="79" customFormat="1" ht="19.95" customHeight="1">
      <c r="B111" s="124"/>
      <c r="D111" s="125" t="s">
        <v>571</v>
      </c>
      <c r="E111" s="126"/>
      <c r="F111" s="126"/>
      <c r="G111" s="126"/>
      <c r="H111" s="126"/>
      <c r="I111" s="126"/>
      <c r="J111" s="127">
        <f>J224</f>
        <v>0</v>
      </c>
      <c r="L111" s="124"/>
    </row>
    <row r="112" spans="2:47" s="79" customFormat="1" ht="19.95" customHeight="1">
      <c r="B112" s="124"/>
      <c r="D112" s="125" t="s">
        <v>572</v>
      </c>
      <c r="E112" s="126"/>
      <c r="F112" s="126"/>
      <c r="G112" s="126"/>
      <c r="H112" s="126"/>
      <c r="I112" s="126"/>
      <c r="J112" s="127">
        <f>J230</f>
        <v>0</v>
      </c>
      <c r="L112" s="124"/>
    </row>
    <row r="113" spans="2:65" s="20" customFormat="1" ht="21.9" customHeight="1">
      <c r="B113" s="21"/>
      <c r="L113" s="21"/>
    </row>
    <row r="114" spans="2:65" s="20" customFormat="1" ht="6.9" customHeight="1">
      <c r="B114" s="21"/>
      <c r="L114" s="21"/>
    </row>
    <row r="115" spans="2:65" s="20" customFormat="1" ht="29.25" customHeight="1">
      <c r="B115" s="21"/>
      <c r="C115" s="118" t="s">
        <v>154</v>
      </c>
      <c r="J115" s="128">
        <f>ROUND(J116 + J117 + J118 + J119 + J120 + J121,2)</f>
        <v>0</v>
      </c>
      <c r="L115" s="21"/>
      <c r="N115" s="129" t="s">
        <v>39</v>
      </c>
    </row>
    <row r="116" spans="2:65" s="20" customFormat="1" ht="18" customHeight="1">
      <c r="B116" s="130"/>
      <c r="C116" s="131"/>
      <c r="D116" s="234" t="s">
        <v>155</v>
      </c>
      <c r="E116" s="234"/>
      <c r="F116" s="234"/>
      <c r="G116" s="131"/>
      <c r="H116" s="131"/>
      <c r="I116" s="131"/>
      <c r="J116" s="90">
        <v>0</v>
      </c>
      <c r="K116" s="131"/>
      <c r="L116" s="130"/>
      <c r="M116" s="131"/>
      <c r="N116" s="132" t="s">
        <v>41</v>
      </c>
      <c r="O116" s="131"/>
      <c r="P116" s="131"/>
      <c r="Q116" s="131"/>
      <c r="R116" s="131"/>
      <c r="S116" s="131"/>
      <c r="T116" s="131"/>
      <c r="U116" s="131"/>
      <c r="V116" s="131"/>
      <c r="W116" s="131"/>
      <c r="X116" s="131"/>
      <c r="Y116" s="131"/>
      <c r="Z116" s="131"/>
      <c r="AA116" s="131"/>
      <c r="AB116" s="131"/>
      <c r="AC116" s="131"/>
      <c r="AD116" s="131"/>
      <c r="AE116" s="131"/>
      <c r="AF116" s="131"/>
      <c r="AG116" s="131"/>
      <c r="AH116" s="131"/>
      <c r="AI116" s="131"/>
      <c r="AJ116" s="131"/>
      <c r="AK116" s="131"/>
      <c r="AL116" s="131"/>
      <c r="AM116" s="131"/>
      <c r="AN116" s="131"/>
      <c r="AO116" s="131"/>
      <c r="AP116" s="131"/>
      <c r="AQ116" s="131"/>
      <c r="AR116" s="131"/>
      <c r="AS116" s="131"/>
      <c r="AT116" s="131"/>
      <c r="AU116" s="131"/>
      <c r="AV116" s="131"/>
      <c r="AW116" s="131"/>
      <c r="AX116" s="131"/>
      <c r="AY116" s="133" t="s">
        <v>156</v>
      </c>
      <c r="AZ116" s="131"/>
      <c r="BA116" s="131"/>
      <c r="BB116" s="131"/>
      <c r="BC116" s="131"/>
      <c r="BD116" s="131"/>
      <c r="BE116" s="134">
        <f t="shared" ref="BE116:BE121" si="0">IF(N116="základná",J116,0)</f>
        <v>0</v>
      </c>
      <c r="BF116" s="134">
        <f t="shared" ref="BF116:BF121" si="1">IF(N116="znížená",J116,0)</f>
        <v>0</v>
      </c>
      <c r="BG116" s="134">
        <f t="shared" ref="BG116:BG121" si="2">IF(N116="zákl. prenesená",J116,0)</f>
        <v>0</v>
      </c>
      <c r="BH116" s="134">
        <f t="shared" ref="BH116:BH121" si="3">IF(N116="zníž. prenesená",J116,0)</f>
        <v>0</v>
      </c>
      <c r="BI116" s="134">
        <f t="shared" ref="BI116:BI121" si="4">IF(N116="nulová",J116,0)</f>
        <v>0</v>
      </c>
      <c r="BJ116" s="133" t="s">
        <v>88</v>
      </c>
      <c r="BK116" s="131"/>
      <c r="BL116" s="131"/>
      <c r="BM116" s="131"/>
    </row>
    <row r="117" spans="2:65" s="20" customFormat="1" ht="18" customHeight="1">
      <c r="B117" s="130"/>
      <c r="C117" s="131"/>
      <c r="D117" s="234" t="s">
        <v>157</v>
      </c>
      <c r="E117" s="234"/>
      <c r="F117" s="234"/>
      <c r="G117" s="131"/>
      <c r="H117" s="131"/>
      <c r="I117" s="131"/>
      <c r="J117" s="90">
        <v>0</v>
      </c>
      <c r="K117" s="131"/>
      <c r="L117" s="130"/>
      <c r="M117" s="131"/>
      <c r="N117" s="132" t="s">
        <v>41</v>
      </c>
      <c r="O117" s="131"/>
      <c r="P117" s="131"/>
      <c r="Q117" s="131"/>
      <c r="R117" s="131"/>
      <c r="S117" s="131"/>
      <c r="T117" s="131"/>
      <c r="U117" s="131"/>
      <c r="V117" s="131"/>
      <c r="W117" s="131"/>
      <c r="X117" s="131"/>
      <c r="Y117" s="131"/>
      <c r="Z117" s="131"/>
      <c r="AA117" s="131"/>
      <c r="AB117" s="131"/>
      <c r="AC117" s="131"/>
      <c r="AD117" s="131"/>
      <c r="AE117" s="131"/>
      <c r="AF117" s="131"/>
      <c r="AG117" s="131"/>
      <c r="AH117" s="131"/>
      <c r="AI117" s="131"/>
      <c r="AJ117" s="131"/>
      <c r="AK117" s="131"/>
      <c r="AL117" s="131"/>
      <c r="AM117" s="131"/>
      <c r="AN117" s="131"/>
      <c r="AO117" s="131"/>
      <c r="AP117" s="131"/>
      <c r="AQ117" s="131"/>
      <c r="AR117" s="131"/>
      <c r="AS117" s="131"/>
      <c r="AT117" s="131"/>
      <c r="AU117" s="131"/>
      <c r="AV117" s="131"/>
      <c r="AW117" s="131"/>
      <c r="AX117" s="131"/>
      <c r="AY117" s="133" t="s">
        <v>156</v>
      </c>
      <c r="AZ117" s="131"/>
      <c r="BA117" s="131"/>
      <c r="BB117" s="131"/>
      <c r="BC117" s="131"/>
      <c r="BD117" s="131"/>
      <c r="BE117" s="134">
        <f t="shared" si="0"/>
        <v>0</v>
      </c>
      <c r="BF117" s="134">
        <f t="shared" si="1"/>
        <v>0</v>
      </c>
      <c r="BG117" s="134">
        <f t="shared" si="2"/>
        <v>0</v>
      </c>
      <c r="BH117" s="134">
        <f t="shared" si="3"/>
        <v>0</v>
      </c>
      <c r="BI117" s="134">
        <f t="shared" si="4"/>
        <v>0</v>
      </c>
      <c r="BJ117" s="133" t="s">
        <v>88</v>
      </c>
      <c r="BK117" s="131"/>
      <c r="BL117" s="131"/>
      <c r="BM117" s="131"/>
    </row>
    <row r="118" spans="2:65" s="20" customFormat="1" ht="18" customHeight="1">
      <c r="B118" s="130"/>
      <c r="C118" s="131"/>
      <c r="D118" s="234" t="s">
        <v>158</v>
      </c>
      <c r="E118" s="234"/>
      <c r="F118" s="234"/>
      <c r="G118" s="131"/>
      <c r="H118" s="131"/>
      <c r="I118" s="131"/>
      <c r="J118" s="90">
        <v>0</v>
      </c>
      <c r="K118" s="131"/>
      <c r="L118" s="130"/>
      <c r="M118" s="131"/>
      <c r="N118" s="132" t="s">
        <v>41</v>
      </c>
      <c r="O118" s="131"/>
      <c r="P118" s="131"/>
      <c r="Q118" s="131"/>
      <c r="R118" s="131"/>
      <c r="S118" s="131"/>
      <c r="T118" s="131"/>
      <c r="U118" s="131"/>
      <c r="V118" s="131"/>
      <c r="W118" s="131"/>
      <c r="X118" s="131"/>
      <c r="Y118" s="131"/>
      <c r="Z118" s="131"/>
      <c r="AA118" s="131"/>
      <c r="AB118" s="131"/>
      <c r="AC118" s="131"/>
      <c r="AD118" s="131"/>
      <c r="AE118" s="131"/>
      <c r="AF118" s="131"/>
      <c r="AG118" s="131"/>
      <c r="AH118" s="131"/>
      <c r="AI118" s="131"/>
      <c r="AJ118" s="131"/>
      <c r="AK118" s="131"/>
      <c r="AL118" s="131"/>
      <c r="AM118" s="131"/>
      <c r="AN118" s="131"/>
      <c r="AO118" s="131"/>
      <c r="AP118" s="131"/>
      <c r="AQ118" s="131"/>
      <c r="AR118" s="131"/>
      <c r="AS118" s="131"/>
      <c r="AT118" s="131"/>
      <c r="AU118" s="131"/>
      <c r="AV118" s="131"/>
      <c r="AW118" s="131"/>
      <c r="AX118" s="131"/>
      <c r="AY118" s="133" t="s">
        <v>156</v>
      </c>
      <c r="AZ118" s="131"/>
      <c r="BA118" s="131"/>
      <c r="BB118" s="131"/>
      <c r="BC118" s="131"/>
      <c r="BD118" s="131"/>
      <c r="BE118" s="134">
        <f t="shared" si="0"/>
        <v>0</v>
      </c>
      <c r="BF118" s="134">
        <f t="shared" si="1"/>
        <v>0</v>
      </c>
      <c r="BG118" s="134">
        <f t="shared" si="2"/>
        <v>0</v>
      </c>
      <c r="BH118" s="134">
        <f t="shared" si="3"/>
        <v>0</v>
      </c>
      <c r="BI118" s="134">
        <f t="shared" si="4"/>
        <v>0</v>
      </c>
      <c r="BJ118" s="133" t="s">
        <v>88</v>
      </c>
      <c r="BK118" s="131"/>
      <c r="BL118" s="131"/>
      <c r="BM118" s="131"/>
    </row>
    <row r="119" spans="2:65" s="20" customFormat="1" ht="18" customHeight="1">
      <c r="B119" s="130"/>
      <c r="C119" s="131"/>
      <c r="D119" s="234" t="s">
        <v>159</v>
      </c>
      <c r="E119" s="234"/>
      <c r="F119" s="234"/>
      <c r="G119" s="131"/>
      <c r="H119" s="131"/>
      <c r="I119" s="131"/>
      <c r="J119" s="90">
        <v>0</v>
      </c>
      <c r="K119" s="131"/>
      <c r="L119" s="130"/>
      <c r="M119" s="131"/>
      <c r="N119" s="132" t="s">
        <v>41</v>
      </c>
      <c r="O119" s="131"/>
      <c r="P119" s="131"/>
      <c r="Q119" s="131"/>
      <c r="R119" s="131"/>
      <c r="S119" s="131"/>
      <c r="T119" s="131"/>
      <c r="U119" s="131"/>
      <c r="V119" s="131"/>
      <c r="W119" s="131"/>
      <c r="X119" s="131"/>
      <c r="Y119" s="131"/>
      <c r="Z119" s="131"/>
      <c r="AA119" s="131"/>
      <c r="AB119" s="131"/>
      <c r="AC119" s="131"/>
      <c r="AD119" s="131"/>
      <c r="AE119" s="131"/>
      <c r="AF119" s="131"/>
      <c r="AG119" s="131"/>
      <c r="AH119" s="131"/>
      <c r="AI119" s="131"/>
      <c r="AJ119" s="131"/>
      <c r="AK119" s="131"/>
      <c r="AL119" s="131"/>
      <c r="AM119" s="131"/>
      <c r="AN119" s="131"/>
      <c r="AO119" s="131"/>
      <c r="AP119" s="131"/>
      <c r="AQ119" s="131"/>
      <c r="AR119" s="131"/>
      <c r="AS119" s="131"/>
      <c r="AT119" s="131"/>
      <c r="AU119" s="131"/>
      <c r="AV119" s="131"/>
      <c r="AW119" s="131"/>
      <c r="AX119" s="131"/>
      <c r="AY119" s="133" t="s">
        <v>156</v>
      </c>
      <c r="AZ119" s="131"/>
      <c r="BA119" s="131"/>
      <c r="BB119" s="131"/>
      <c r="BC119" s="131"/>
      <c r="BD119" s="131"/>
      <c r="BE119" s="134">
        <f t="shared" si="0"/>
        <v>0</v>
      </c>
      <c r="BF119" s="134">
        <f t="shared" si="1"/>
        <v>0</v>
      </c>
      <c r="BG119" s="134">
        <f t="shared" si="2"/>
        <v>0</v>
      </c>
      <c r="BH119" s="134">
        <f t="shared" si="3"/>
        <v>0</v>
      </c>
      <c r="BI119" s="134">
        <f t="shared" si="4"/>
        <v>0</v>
      </c>
      <c r="BJ119" s="133" t="s">
        <v>88</v>
      </c>
      <c r="BK119" s="131"/>
      <c r="BL119" s="131"/>
      <c r="BM119" s="131"/>
    </row>
    <row r="120" spans="2:65" s="20" customFormat="1" ht="18" customHeight="1">
      <c r="B120" s="130"/>
      <c r="C120" s="131"/>
      <c r="D120" s="234" t="s">
        <v>160</v>
      </c>
      <c r="E120" s="234"/>
      <c r="F120" s="234"/>
      <c r="G120" s="131"/>
      <c r="H120" s="131"/>
      <c r="I120" s="131"/>
      <c r="J120" s="90">
        <v>0</v>
      </c>
      <c r="K120" s="131"/>
      <c r="L120" s="130"/>
      <c r="M120" s="131"/>
      <c r="N120" s="132" t="s">
        <v>41</v>
      </c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  <c r="Z120" s="131"/>
      <c r="AA120" s="131"/>
      <c r="AB120" s="131"/>
      <c r="AC120" s="131"/>
      <c r="AD120" s="131"/>
      <c r="AE120" s="131"/>
      <c r="AF120" s="131"/>
      <c r="AG120" s="131"/>
      <c r="AH120" s="131"/>
      <c r="AI120" s="131"/>
      <c r="AJ120" s="131"/>
      <c r="AK120" s="131"/>
      <c r="AL120" s="131"/>
      <c r="AM120" s="131"/>
      <c r="AN120" s="131"/>
      <c r="AO120" s="131"/>
      <c r="AP120" s="131"/>
      <c r="AQ120" s="131"/>
      <c r="AR120" s="131"/>
      <c r="AS120" s="131"/>
      <c r="AT120" s="131"/>
      <c r="AU120" s="131"/>
      <c r="AV120" s="131"/>
      <c r="AW120" s="131"/>
      <c r="AX120" s="131"/>
      <c r="AY120" s="133" t="s">
        <v>156</v>
      </c>
      <c r="AZ120" s="131"/>
      <c r="BA120" s="131"/>
      <c r="BB120" s="131"/>
      <c r="BC120" s="131"/>
      <c r="BD120" s="131"/>
      <c r="BE120" s="134">
        <f t="shared" si="0"/>
        <v>0</v>
      </c>
      <c r="BF120" s="134">
        <f t="shared" si="1"/>
        <v>0</v>
      </c>
      <c r="BG120" s="134">
        <f t="shared" si="2"/>
        <v>0</v>
      </c>
      <c r="BH120" s="134">
        <f t="shared" si="3"/>
        <v>0</v>
      </c>
      <c r="BI120" s="134">
        <f t="shared" si="4"/>
        <v>0</v>
      </c>
      <c r="BJ120" s="133" t="s">
        <v>88</v>
      </c>
      <c r="BK120" s="131"/>
      <c r="BL120" s="131"/>
      <c r="BM120" s="131"/>
    </row>
    <row r="121" spans="2:65" s="20" customFormat="1" ht="18" customHeight="1">
      <c r="B121" s="130"/>
      <c r="C121" s="131"/>
      <c r="D121" s="135" t="s">
        <v>161</v>
      </c>
      <c r="E121" s="131"/>
      <c r="F121" s="131"/>
      <c r="G121" s="131"/>
      <c r="H121" s="131"/>
      <c r="I121" s="131"/>
      <c r="J121" s="90">
        <f>ROUND(J32*T121,2)</f>
        <v>0</v>
      </c>
      <c r="K121" s="131"/>
      <c r="L121" s="130"/>
      <c r="M121" s="131"/>
      <c r="N121" s="132" t="s">
        <v>41</v>
      </c>
      <c r="O121" s="131"/>
      <c r="P121" s="131"/>
      <c r="Q121" s="131"/>
      <c r="R121" s="131"/>
      <c r="S121" s="131"/>
      <c r="T121" s="131"/>
      <c r="U121" s="131"/>
      <c r="V121" s="131"/>
      <c r="W121" s="131"/>
      <c r="X121" s="131"/>
      <c r="Y121" s="131"/>
      <c r="Z121" s="131"/>
      <c r="AA121" s="131"/>
      <c r="AB121" s="131"/>
      <c r="AC121" s="131"/>
      <c r="AD121" s="131"/>
      <c r="AE121" s="131"/>
      <c r="AF121" s="131"/>
      <c r="AG121" s="131"/>
      <c r="AH121" s="131"/>
      <c r="AI121" s="131"/>
      <c r="AJ121" s="131"/>
      <c r="AK121" s="131"/>
      <c r="AL121" s="131"/>
      <c r="AM121" s="131"/>
      <c r="AN121" s="131"/>
      <c r="AO121" s="131"/>
      <c r="AP121" s="131"/>
      <c r="AQ121" s="131"/>
      <c r="AR121" s="131"/>
      <c r="AS121" s="131"/>
      <c r="AT121" s="131"/>
      <c r="AU121" s="131"/>
      <c r="AV121" s="131"/>
      <c r="AW121" s="131"/>
      <c r="AX121" s="131"/>
      <c r="AY121" s="133" t="s">
        <v>162</v>
      </c>
      <c r="AZ121" s="131"/>
      <c r="BA121" s="131"/>
      <c r="BB121" s="131"/>
      <c r="BC121" s="131"/>
      <c r="BD121" s="131"/>
      <c r="BE121" s="134">
        <f t="shared" si="0"/>
        <v>0</v>
      </c>
      <c r="BF121" s="134">
        <f t="shared" si="1"/>
        <v>0</v>
      </c>
      <c r="BG121" s="134">
        <f t="shared" si="2"/>
        <v>0</v>
      </c>
      <c r="BH121" s="134">
        <f t="shared" si="3"/>
        <v>0</v>
      </c>
      <c r="BI121" s="134">
        <f t="shared" si="4"/>
        <v>0</v>
      </c>
      <c r="BJ121" s="133" t="s">
        <v>88</v>
      </c>
      <c r="BK121" s="131"/>
      <c r="BL121" s="131"/>
      <c r="BM121" s="131"/>
    </row>
    <row r="122" spans="2:65" s="20" customFormat="1">
      <c r="B122" s="21"/>
      <c r="L122" s="21"/>
    </row>
    <row r="123" spans="2:65" s="20" customFormat="1" ht="29.25" customHeight="1">
      <c r="B123" s="21"/>
      <c r="C123" s="96" t="s">
        <v>110</v>
      </c>
      <c r="D123" s="97"/>
      <c r="E123" s="97"/>
      <c r="F123" s="97"/>
      <c r="G123" s="97"/>
      <c r="H123" s="97"/>
      <c r="I123" s="97"/>
      <c r="J123" s="98">
        <f>ROUND(J98+J115,2)</f>
        <v>0</v>
      </c>
      <c r="K123" s="97"/>
      <c r="L123" s="21"/>
    </row>
    <row r="124" spans="2:65" s="20" customFormat="1" ht="6.9" customHeight="1"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21"/>
    </row>
    <row r="128" spans="2:65" s="20" customFormat="1" ht="6.9" customHeight="1"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21"/>
    </row>
    <row r="129" spans="2:63" s="20" customFormat="1" ht="24.9" customHeight="1">
      <c r="B129" s="21"/>
      <c r="C129" s="11" t="s">
        <v>163</v>
      </c>
      <c r="L129" s="21"/>
    </row>
    <row r="130" spans="2:63" s="20" customFormat="1" ht="6.9" customHeight="1">
      <c r="B130" s="21"/>
      <c r="L130" s="21"/>
    </row>
    <row r="131" spans="2:63" s="20" customFormat="1" ht="12" customHeight="1">
      <c r="B131" s="21"/>
      <c r="C131" s="16" t="s">
        <v>13</v>
      </c>
      <c r="L131" s="21"/>
    </row>
    <row r="132" spans="2:63" s="20" customFormat="1" ht="16.5" customHeight="1">
      <c r="B132" s="21"/>
      <c r="E132" s="268" t="str">
        <f>E7</f>
        <v>Rekonštrukcia kanálov autobusov hala č. 5, Jurajov Dvor</v>
      </c>
      <c r="F132" s="268"/>
      <c r="G132" s="268"/>
      <c r="H132" s="268"/>
      <c r="L132" s="21"/>
    </row>
    <row r="133" spans="2:63" ht="12" customHeight="1">
      <c r="B133" s="10"/>
      <c r="C133" s="16" t="s">
        <v>130</v>
      </c>
      <c r="L133" s="10"/>
    </row>
    <row r="134" spans="2:63" s="20" customFormat="1" ht="16.5" customHeight="1">
      <c r="B134" s="21"/>
      <c r="E134" s="268" t="s">
        <v>131</v>
      </c>
      <c r="F134" s="268"/>
      <c r="G134" s="268"/>
      <c r="H134" s="268"/>
      <c r="L134" s="21"/>
    </row>
    <row r="135" spans="2:63" s="20" customFormat="1" ht="12" customHeight="1">
      <c r="B135" s="21"/>
      <c r="C135" s="16" t="s">
        <v>132</v>
      </c>
      <c r="L135" s="21"/>
    </row>
    <row r="136" spans="2:63" s="20" customFormat="1" ht="16.5" customHeight="1">
      <c r="B136" s="21"/>
      <c r="E136" s="252" t="str">
        <f>E11</f>
        <v xml:space="preserve">01.4 - SO 01.4 - ZDRAVOTECHNIKA </v>
      </c>
      <c r="F136" s="252"/>
      <c r="G136" s="252"/>
      <c r="H136" s="252"/>
      <c r="L136" s="21"/>
    </row>
    <row r="137" spans="2:63" s="20" customFormat="1" ht="6.9" customHeight="1">
      <c r="B137" s="21"/>
      <c r="L137" s="21"/>
    </row>
    <row r="138" spans="2:63" s="20" customFormat="1" ht="12" customHeight="1">
      <c r="B138" s="21"/>
      <c r="C138" s="16" t="s">
        <v>17</v>
      </c>
      <c r="F138" s="5" t="str">
        <f>F14</f>
        <v>Bratislava</v>
      </c>
      <c r="I138" s="16" t="s">
        <v>19</v>
      </c>
      <c r="J138" s="46" t="str">
        <f>IF(J14="","",J14)</f>
        <v>12. 8. 2025</v>
      </c>
      <c r="L138" s="21"/>
    </row>
    <row r="139" spans="2:63" s="20" customFormat="1" ht="6.9" customHeight="1">
      <c r="B139" s="21"/>
      <c r="L139" s="21"/>
    </row>
    <row r="140" spans="2:63" s="20" customFormat="1" ht="15.15" customHeight="1">
      <c r="B140" s="21"/>
      <c r="C140" s="16" t="s">
        <v>21</v>
      </c>
      <c r="F140" s="5" t="str">
        <f>E17</f>
        <v>DPB, a.s. Olejkárska 1, 814 52 Bratislava</v>
      </c>
      <c r="I140" s="16" t="s">
        <v>27</v>
      </c>
      <c r="J140" s="3" t="str">
        <f>E23</f>
        <v>CITYPROJEKT, s.r.o.</v>
      </c>
      <c r="L140" s="21"/>
    </row>
    <row r="141" spans="2:63" s="20" customFormat="1" ht="15.15" customHeight="1">
      <c r="B141" s="21"/>
      <c r="C141" s="16" t="s">
        <v>25</v>
      </c>
      <c r="F141" s="5" t="str">
        <f>IF(E20="","",E20)</f>
        <v>Vyplň údaj</v>
      </c>
      <c r="I141" s="16" t="s">
        <v>30</v>
      </c>
      <c r="J141" s="3" t="str">
        <f>E26</f>
        <v xml:space="preserve"> </v>
      </c>
      <c r="L141" s="21"/>
    </row>
    <row r="142" spans="2:63" s="20" customFormat="1" ht="10.35" customHeight="1">
      <c r="B142" s="21"/>
      <c r="L142" s="21"/>
    </row>
    <row r="143" spans="2:63" s="136" customFormat="1" ht="29.25" customHeight="1">
      <c r="B143" s="137"/>
      <c r="C143" s="138" t="s">
        <v>164</v>
      </c>
      <c r="D143" s="139" t="s">
        <v>60</v>
      </c>
      <c r="E143" s="139" t="s">
        <v>56</v>
      </c>
      <c r="F143" s="139" t="s">
        <v>57</v>
      </c>
      <c r="G143" s="139" t="s">
        <v>165</v>
      </c>
      <c r="H143" s="139" t="s">
        <v>166</v>
      </c>
      <c r="I143" s="139" t="s">
        <v>167</v>
      </c>
      <c r="J143" s="140" t="s">
        <v>137</v>
      </c>
      <c r="K143" s="141" t="s">
        <v>168</v>
      </c>
      <c r="L143" s="137"/>
      <c r="M143" s="52"/>
      <c r="N143" s="53" t="s">
        <v>39</v>
      </c>
      <c r="O143" s="53" t="s">
        <v>169</v>
      </c>
      <c r="P143" s="53" t="s">
        <v>170</v>
      </c>
      <c r="Q143" s="53" t="s">
        <v>171</v>
      </c>
      <c r="R143" s="53" t="s">
        <v>172</v>
      </c>
      <c r="S143" s="53" t="s">
        <v>173</v>
      </c>
      <c r="T143" s="54" t="s">
        <v>174</v>
      </c>
    </row>
    <row r="144" spans="2:63" s="20" customFormat="1" ht="22.8" customHeight="1">
      <c r="B144" s="21"/>
      <c r="C144" s="58" t="s">
        <v>134</v>
      </c>
      <c r="J144" s="142">
        <f>BK144</f>
        <v>0</v>
      </c>
      <c r="L144" s="21"/>
      <c r="M144" s="55"/>
      <c r="N144" s="47"/>
      <c r="O144" s="47"/>
      <c r="P144" s="143">
        <f>P145+P217</f>
        <v>0</v>
      </c>
      <c r="Q144" s="47"/>
      <c r="R144" s="143">
        <f>R145+R217</f>
        <v>6.7363426200000012</v>
      </c>
      <c r="S144" s="47"/>
      <c r="T144" s="144">
        <f>T145+T217</f>
        <v>5.3064</v>
      </c>
      <c r="AT144" s="7" t="s">
        <v>74</v>
      </c>
      <c r="AU144" s="7" t="s">
        <v>139</v>
      </c>
      <c r="BK144" s="145">
        <f>BK145+BK217</f>
        <v>0</v>
      </c>
    </row>
    <row r="145" spans="2:65" s="146" customFormat="1" ht="25.95" customHeight="1">
      <c r="B145" s="147"/>
      <c r="D145" s="148" t="s">
        <v>74</v>
      </c>
      <c r="E145" s="149" t="s">
        <v>175</v>
      </c>
      <c r="F145" s="149" t="s">
        <v>176</v>
      </c>
      <c r="I145" s="150"/>
      <c r="J145" s="151">
        <f>BK145</f>
        <v>0</v>
      </c>
      <c r="L145" s="147"/>
      <c r="M145" s="152"/>
      <c r="P145" s="153">
        <f>P146+P172+P175+P177+P190+P198+P200+P209+P215</f>
        <v>0</v>
      </c>
      <c r="R145" s="153">
        <f>R146+R172+R175+R177+R190+R198+R200+R209+R215</f>
        <v>6.6950778200000007</v>
      </c>
      <c r="T145" s="154">
        <f>T146+T172+T175+T177+T190+T198+T200+T209+T215</f>
        <v>5.1349999999999998</v>
      </c>
      <c r="AR145" s="148" t="s">
        <v>82</v>
      </c>
      <c r="AT145" s="155" t="s">
        <v>74</v>
      </c>
      <c r="AU145" s="155" t="s">
        <v>75</v>
      </c>
      <c r="AY145" s="148" t="s">
        <v>177</v>
      </c>
      <c r="BK145" s="156">
        <f>BK146+BK172+BK175+BK177+BK190+BK198+BK200+BK209+BK215</f>
        <v>0</v>
      </c>
    </row>
    <row r="146" spans="2:65" s="146" customFormat="1" ht="22.8" customHeight="1">
      <c r="B146" s="147"/>
      <c r="D146" s="148" t="s">
        <v>74</v>
      </c>
      <c r="E146" s="157" t="s">
        <v>82</v>
      </c>
      <c r="F146" s="157" t="s">
        <v>178</v>
      </c>
      <c r="I146" s="150"/>
      <c r="J146" s="158">
        <f>BK146</f>
        <v>0</v>
      </c>
      <c r="L146" s="147"/>
      <c r="M146" s="152"/>
      <c r="P146" s="153">
        <f>SUM(P147:P171)</f>
        <v>0</v>
      </c>
      <c r="R146" s="153">
        <f>SUM(R147:R171)</f>
        <v>8.5800000000000001E-2</v>
      </c>
      <c r="T146" s="154">
        <f>SUM(T147:T171)</f>
        <v>5.1349999999999998</v>
      </c>
      <c r="AR146" s="148" t="s">
        <v>82</v>
      </c>
      <c r="AT146" s="155" t="s">
        <v>74</v>
      </c>
      <c r="AU146" s="155" t="s">
        <v>82</v>
      </c>
      <c r="AY146" s="148" t="s">
        <v>177</v>
      </c>
      <c r="BK146" s="156">
        <f>SUM(BK147:BK171)</f>
        <v>0</v>
      </c>
    </row>
    <row r="147" spans="2:65" s="20" customFormat="1" ht="33" customHeight="1">
      <c r="B147" s="130"/>
      <c r="C147" s="159" t="s">
        <v>82</v>
      </c>
      <c r="D147" s="159" t="s">
        <v>179</v>
      </c>
      <c r="E147" s="160" t="s">
        <v>573</v>
      </c>
      <c r="F147" s="161" t="s">
        <v>574</v>
      </c>
      <c r="G147" s="162" t="s">
        <v>252</v>
      </c>
      <c r="H147" s="163">
        <v>10.27</v>
      </c>
      <c r="I147" s="164"/>
      <c r="J147" s="165">
        <f>ROUND(I147*H147,2)</f>
        <v>0</v>
      </c>
      <c r="K147" s="166"/>
      <c r="L147" s="21"/>
      <c r="M147" s="167"/>
      <c r="N147" s="129" t="s">
        <v>41</v>
      </c>
      <c r="P147" s="168">
        <f>O147*H147</f>
        <v>0</v>
      </c>
      <c r="Q147" s="168">
        <v>0</v>
      </c>
      <c r="R147" s="168">
        <f>Q147*H147</f>
        <v>0</v>
      </c>
      <c r="S147" s="168">
        <v>0.5</v>
      </c>
      <c r="T147" s="169">
        <f>S147*H147</f>
        <v>5.1349999999999998</v>
      </c>
      <c r="AR147" s="170" t="s">
        <v>182</v>
      </c>
      <c r="AT147" s="170" t="s">
        <v>179</v>
      </c>
      <c r="AU147" s="170" t="s">
        <v>88</v>
      </c>
      <c r="AY147" s="7" t="s">
        <v>177</v>
      </c>
      <c r="BE147" s="93">
        <f>IF(N147="základná",J147,0)</f>
        <v>0</v>
      </c>
      <c r="BF147" s="93">
        <f>IF(N147="znížená",J147,0)</f>
        <v>0</v>
      </c>
      <c r="BG147" s="93">
        <f>IF(N147="zákl. prenesená",J147,0)</f>
        <v>0</v>
      </c>
      <c r="BH147" s="93">
        <f>IF(N147="zníž. prenesená",J147,0)</f>
        <v>0</v>
      </c>
      <c r="BI147" s="93">
        <f>IF(N147="nulová",J147,0)</f>
        <v>0</v>
      </c>
      <c r="BJ147" s="7" t="s">
        <v>88</v>
      </c>
      <c r="BK147" s="93">
        <f>ROUND(I147*H147,2)</f>
        <v>0</v>
      </c>
      <c r="BL147" s="7" t="s">
        <v>182</v>
      </c>
      <c r="BM147" s="170" t="s">
        <v>575</v>
      </c>
    </row>
    <row r="148" spans="2:65" s="179" customFormat="1">
      <c r="B148" s="180"/>
      <c r="D148" s="173" t="s">
        <v>184</v>
      </c>
      <c r="E148" s="181"/>
      <c r="F148" s="182" t="s">
        <v>576</v>
      </c>
      <c r="H148" s="183">
        <v>4.3499999999999996</v>
      </c>
      <c r="I148" s="184"/>
      <c r="L148" s="180"/>
      <c r="M148" s="185"/>
      <c r="T148" s="186"/>
      <c r="AT148" s="181" t="s">
        <v>184</v>
      </c>
      <c r="AU148" s="181" t="s">
        <v>88</v>
      </c>
      <c r="AV148" s="179" t="s">
        <v>88</v>
      </c>
      <c r="AW148" s="179" t="s">
        <v>29</v>
      </c>
      <c r="AX148" s="179" t="s">
        <v>75</v>
      </c>
      <c r="AY148" s="181" t="s">
        <v>177</v>
      </c>
    </row>
    <row r="149" spans="2:65" s="179" customFormat="1" ht="20.399999999999999">
      <c r="B149" s="180"/>
      <c r="D149" s="173" t="s">
        <v>184</v>
      </c>
      <c r="E149" s="181"/>
      <c r="F149" s="182" t="s">
        <v>577</v>
      </c>
      <c r="H149" s="183">
        <v>5.46</v>
      </c>
      <c r="I149" s="184"/>
      <c r="L149" s="180"/>
      <c r="M149" s="185"/>
      <c r="T149" s="186"/>
      <c r="AT149" s="181" t="s">
        <v>184</v>
      </c>
      <c r="AU149" s="181" t="s">
        <v>88</v>
      </c>
      <c r="AV149" s="179" t="s">
        <v>88</v>
      </c>
      <c r="AW149" s="179" t="s">
        <v>29</v>
      </c>
      <c r="AX149" s="179" t="s">
        <v>75</v>
      </c>
      <c r="AY149" s="181" t="s">
        <v>177</v>
      </c>
    </row>
    <row r="150" spans="2:65" s="179" customFormat="1">
      <c r="B150" s="180"/>
      <c r="D150" s="173" t="s">
        <v>184</v>
      </c>
      <c r="E150" s="181"/>
      <c r="F150" s="182" t="s">
        <v>578</v>
      </c>
      <c r="H150" s="183">
        <v>0.46</v>
      </c>
      <c r="I150" s="184"/>
      <c r="L150" s="180"/>
      <c r="M150" s="185"/>
      <c r="T150" s="186"/>
      <c r="AT150" s="181" t="s">
        <v>184</v>
      </c>
      <c r="AU150" s="181" t="s">
        <v>88</v>
      </c>
      <c r="AV150" s="179" t="s">
        <v>88</v>
      </c>
      <c r="AW150" s="179" t="s">
        <v>29</v>
      </c>
      <c r="AX150" s="179" t="s">
        <v>75</v>
      </c>
      <c r="AY150" s="181" t="s">
        <v>177</v>
      </c>
    </row>
    <row r="151" spans="2:65" s="187" customFormat="1">
      <c r="B151" s="188"/>
      <c r="D151" s="173" t="s">
        <v>184</v>
      </c>
      <c r="E151" s="189"/>
      <c r="F151" s="190" t="s">
        <v>189</v>
      </c>
      <c r="H151" s="191">
        <v>10.27</v>
      </c>
      <c r="I151" s="192"/>
      <c r="L151" s="188"/>
      <c r="M151" s="193"/>
      <c r="T151" s="194"/>
      <c r="AT151" s="189" t="s">
        <v>184</v>
      </c>
      <c r="AU151" s="189" t="s">
        <v>88</v>
      </c>
      <c r="AV151" s="187" t="s">
        <v>182</v>
      </c>
      <c r="AW151" s="187" t="s">
        <v>29</v>
      </c>
      <c r="AX151" s="187" t="s">
        <v>82</v>
      </c>
      <c r="AY151" s="189" t="s">
        <v>177</v>
      </c>
    </row>
    <row r="152" spans="2:65" s="20" customFormat="1" ht="21.75" customHeight="1">
      <c r="B152" s="130"/>
      <c r="C152" s="159" t="s">
        <v>88</v>
      </c>
      <c r="D152" s="159" t="s">
        <v>179</v>
      </c>
      <c r="E152" s="160" t="s">
        <v>579</v>
      </c>
      <c r="F152" s="161" t="s">
        <v>580</v>
      </c>
      <c r="G152" s="162" t="s">
        <v>581</v>
      </c>
      <c r="H152" s="163">
        <v>12</v>
      </c>
      <c r="I152" s="164"/>
      <c r="J152" s="165">
        <f>ROUND(I152*H152,2)</f>
        <v>0</v>
      </c>
      <c r="K152" s="166"/>
      <c r="L152" s="21"/>
      <c r="M152" s="167"/>
      <c r="N152" s="129" t="s">
        <v>41</v>
      </c>
      <c r="P152" s="168">
        <f>O152*H152</f>
        <v>0</v>
      </c>
      <c r="Q152" s="168">
        <v>0</v>
      </c>
      <c r="R152" s="168">
        <f>Q152*H152</f>
        <v>0</v>
      </c>
      <c r="S152" s="168">
        <v>0</v>
      </c>
      <c r="T152" s="169">
        <f>S152*H152</f>
        <v>0</v>
      </c>
      <c r="AR152" s="170" t="s">
        <v>182</v>
      </c>
      <c r="AT152" s="170" t="s">
        <v>179</v>
      </c>
      <c r="AU152" s="170" t="s">
        <v>88</v>
      </c>
      <c r="AY152" s="7" t="s">
        <v>177</v>
      </c>
      <c r="BE152" s="93">
        <f>IF(N152="základná",J152,0)</f>
        <v>0</v>
      </c>
      <c r="BF152" s="93">
        <f>IF(N152="znížená",J152,0)</f>
        <v>0</v>
      </c>
      <c r="BG152" s="93">
        <f>IF(N152="zákl. prenesená",J152,0)</f>
        <v>0</v>
      </c>
      <c r="BH152" s="93">
        <f>IF(N152="zníž. prenesená",J152,0)</f>
        <v>0</v>
      </c>
      <c r="BI152" s="93">
        <f>IF(N152="nulová",J152,0)</f>
        <v>0</v>
      </c>
      <c r="BJ152" s="7" t="s">
        <v>88</v>
      </c>
      <c r="BK152" s="93">
        <f>ROUND(I152*H152,2)</f>
        <v>0</v>
      </c>
      <c r="BL152" s="7" t="s">
        <v>182</v>
      </c>
      <c r="BM152" s="170" t="s">
        <v>582</v>
      </c>
    </row>
    <row r="153" spans="2:65" s="20" customFormat="1" ht="33" customHeight="1">
      <c r="B153" s="130"/>
      <c r="C153" s="159" t="s">
        <v>193</v>
      </c>
      <c r="D153" s="159" t="s">
        <v>179</v>
      </c>
      <c r="E153" s="160" t="s">
        <v>583</v>
      </c>
      <c r="F153" s="161" t="s">
        <v>584</v>
      </c>
      <c r="G153" s="162" t="s">
        <v>318</v>
      </c>
      <c r="H153" s="163">
        <v>30</v>
      </c>
      <c r="I153" s="164"/>
      <c r="J153" s="165">
        <f>ROUND(I153*H153,2)</f>
        <v>0</v>
      </c>
      <c r="K153" s="166"/>
      <c r="L153" s="21"/>
      <c r="M153" s="167"/>
      <c r="N153" s="129" t="s">
        <v>41</v>
      </c>
      <c r="P153" s="168">
        <f>O153*H153</f>
        <v>0</v>
      </c>
      <c r="Q153" s="168">
        <v>2.8600000000000001E-3</v>
      </c>
      <c r="R153" s="168">
        <f>Q153*H153</f>
        <v>8.5800000000000001E-2</v>
      </c>
      <c r="S153" s="168">
        <v>0</v>
      </c>
      <c r="T153" s="169">
        <f>S153*H153</f>
        <v>0</v>
      </c>
      <c r="AR153" s="170" t="s">
        <v>182</v>
      </c>
      <c r="AT153" s="170" t="s">
        <v>179</v>
      </c>
      <c r="AU153" s="170" t="s">
        <v>88</v>
      </c>
      <c r="AY153" s="7" t="s">
        <v>177</v>
      </c>
      <c r="BE153" s="93">
        <f>IF(N153="základná",J153,0)</f>
        <v>0</v>
      </c>
      <c r="BF153" s="93">
        <f>IF(N153="znížená",J153,0)</f>
        <v>0</v>
      </c>
      <c r="BG153" s="93">
        <f>IF(N153="zákl. prenesená",J153,0)</f>
        <v>0</v>
      </c>
      <c r="BH153" s="93">
        <f>IF(N153="zníž. prenesená",J153,0)</f>
        <v>0</v>
      </c>
      <c r="BI153" s="93">
        <f>IF(N153="nulová",J153,0)</f>
        <v>0</v>
      </c>
      <c r="BJ153" s="7" t="s">
        <v>88</v>
      </c>
      <c r="BK153" s="93">
        <f>ROUND(I153*H153,2)</f>
        <v>0</v>
      </c>
      <c r="BL153" s="7" t="s">
        <v>182</v>
      </c>
      <c r="BM153" s="170" t="s">
        <v>585</v>
      </c>
    </row>
    <row r="154" spans="2:65" s="20" customFormat="1" ht="16.5" customHeight="1">
      <c r="B154" s="130"/>
      <c r="C154" s="159" t="s">
        <v>182</v>
      </c>
      <c r="D154" s="159" t="s">
        <v>179</v>
      </c>
      <c r="E154" s="160" t="s">
        <v>586</v>
      </c>
      <c r="F154" s="161" t="s">
        <v>587</v>
      </c>
      <c r="G154" s="162" t="s">
        <v>181</v>
      </c>
      <c r="H154" s="163">
        <v>1.4430000000000001</v>
      </c>
      <c r="I154" s="164"/>
      <c r="J154" s="165">
        <f>ROUND(I154*H154,2)</f>
        <v>0</v>
      </c>
      <c r="K154" s="166"/>
      <c r="L154" s="21"/>
      <c r="M154" s="167"/>
      <c r="N154" s="129" t="s">
        <v>41</v>
      </c>
      <c r="P154" s="168">
        <f>O154*H154</f>
        <v>0</v>
      </c>
      <c r="Q154" s="168">
        <v>0</v>
      </c>
      <c r="R154" s="168">
        <f>Q154*H154</f>
        <v>0</v>
      </c>
      <c r="S154" s="168">
        <v>0</v>
      </c>
      <c r="T154" s="169">
        <f>S154*H154</f>
        <v>0</v>
      </c>
      <c r="AR154" s="170" t="s">
        <v>182</v>
      </c>
      <c r="AT154" s="170" t="s">
        <v>179</v>
      </c>
      <c r="AU154" s="170" t="s">
        <v>88</v>
      </c>
      <c r="AY154" s="7" t="s">
        <v>177</v>
      </c>
      <c r="BE154" s="93">
        <f>IF(N154="základná",J154,0)</f>
        <v>0</v>
      </c>
      <c r="BF154" s="93">
        <f>IF(N154="znížená",J154,0)</f>
        <v>0</v>
      </c>
      <c r="BG154" s="93">
        <f>IF(N154="zákl. prenesená",J154,0)</f>
        <v>0</v>
      </c>
      <c r="BH154" s="93">
        <f>IF(N154="zníž. prenesená",J154,0)</f>
        <v>0</v>
      </c>
      <c r="BI154" s="93">
        <f>IF(N154="nulová",J154,0)</f>
        <v>0</v>
      </c>
      <c r="BJ154" s="7" t="s">
        <v>88</v>
      </c>
      <c r="BK154" s="93">
        <f>ROUND(I154*H154,2)</f>
        <v>0</v>
      </c>
      <c r="BL154" s="7" t="s">
        <v>182</v>
      </c>
      <c r="BM154" s="170" t="s">
        <v>588</v>
      </c>
    </row>
    <row r="155" spans="2:65" s="179" customFormat="1">
      <c r="B155" s="180"/>
      <c r="D155" s="173" t="s">
        <v>184</v>
      </c>
      <c r="E155" s="181"/>
      <c r="F155" s="182" t="s">
        <v>589</v>
      </c>
      <c r="H155" s="183">
        <v>1.3049999999999999</v>
      </c>
      <c r="I155" s="184"/>
      <c r="L155" s="180"/>
      <c r="M155" s="185"/>
      <c r="T155" s="186"/>
      <c r="AT155" s="181" t="s">
        <v>184</v>
      </c>
      <c r="AU155" s="181" t="s">
        <v>88</v>
      </c>
      <c r="AV155" s="179" t="s">
        <v>88</v>
      </c>
      <c r="AW155" s="179" t="s">
        <v>29</v>
      </c>
      <c r="AX155" s="179" t="s">
        <v>75</v>
      </c>
      <c r="AY155" s="181" t="s">
        <v>177</v>
      </c>
    </row>
    <row r="156" spans="2:65" s="179" customFormat="1">
      <c r="B156" s="180"/>
      <c r="D156" s="173" t="s">
        <v>184</v>
      </c>
      <c r="E156" s="181"/>
      <c r="F156" s="182" t="s">
        <v>590</v>
      </c>
      <c r="H156" s="183">
        <v>0.13800000000000001</v>
      </c>
      <c r="I156" s="184"/>
      <c r="L156" s="180"/>
      <c r="M156" s="185"/>
      <c r="T156" s="186"/>
      <c r="AT156" s="181" t="s">
        <v>184</v>
      </c>
      <c r="AU156" s="181" t="s">
        <v>88</v>
      </c>
      <c r="AV156" s="179" t="s">
        <v>88</v>
      </c>
      <c r="AW156" s="179" t="s">
        <v>29</v>
      </c>
      <c r="AX156" s="179" t="s">
        <v>75</v>
      </c>
      <c r="AY156" s="181" t="s">
        <v>177</v>
      </c>
    </row>
    <row r="157" spans="2:65" s="187" customFormat="1">
      <c r="B157" s="188"/>
      <c r="D157" s="173" t="s">
        <v>184</v>
      </c>
      <c r="E157" s="189"/>
      <c r="F157" s="190" t="s">
        <v>189</v>
      </c>
      <c r="H157" s="191">
        <v>1.4430000000000001</v>
      </c>
      <c r="I157" s="192"/>
      <c r="L157" s="188"/>
      <c r="M157" s="193"/>
      <c r="T157" s="194"/>
      <c r="AT157" s="189" t="s">
        <v>184</v>
      </c>
      <c r="AU157" s="189" t="s">
        <v>88</v>
      </c>
      <c r="AV157" s="187" t="s">
        <v>182</v>
      </c>
      <c r="AW157" s="187" t="s">
        <v>29</v>
      </c>
      <c r="AX157" s="187" t="s">
        <v>82</v>
      </c>
      <c r="AY157" s="189" t="s">
        <v>177</v>
      </c>
    </row>
    <row r="158" spans="2:65" s="20" customFormat="1" ht="37.799999999999997" customHeight="1">
      <c r="B158" s="130"/>
      <c r="C158" s="159" t="s">
        <v>204</v>
      </c>
      <c r="D158" s="159" t="s">
        <v>179</v>
      </c>
      <c r="E158" s="160" t="s">
        <v>591</v>
      </c>
      <c r="F158" s="161" t="s">
        <v>592</v>
      </c>
      <c r="G158" s="162" t="s">
        <v>181</v>
      </c>
      <c r="H158" s="163">
        <v>4.2999999999999997E-2</v>
      </c>
      <c r="I158" s="164"/>
      <c r="J158" s="165">
        <f>ROUND(I158*H158,2)</f>
        <v>0</v>
      </c>
      <c r="K158" s="166"/>
      <c r="L158" s="21"/>
      <c r="M158" s="167"/>
      <c r="N158" s="129" t="s">
        <v>41</v>
      </c>
      <c r="P158" s="168">
        <f>O158*H158</f>
        <v>0</v>
      </c>
      <c r="Q158" s="168">
        <v>0</v>
      </c>
      <c r="R158" s="168">
        <f>Q158*H158</f>
        <v>0</v>
      </c>
      <c r="S158" s="168">
        <v>0</v>
      </c>
      <c r="T158" s="169">
        <f>S158*H158</f>
        <v>0</v>
      </c>
      <c r="AR158" s="170" t="s">
        <v>182</v>
      </c>
      <c r="AT158" s="170" t="s">
        <v>179</v>
      </c>
      <c r="AU158" s="170" t="s">
        <v>88</v>
      </c>
      <c r="AY158" s="7" t="s">
        <v>177</v>
      </c>
      <c r="BE158" s="93">
        <f>IF(N158="základná",J158,0)</f>
        <v>0</v>
      </c>
      <c r="BF158" s="93">
        <f>IF(N158="znížená",J158,0)</f>
        <v>0</v>
      </c>
      <c r="BG158" s="93">
        <f>IF(N158="zákl. prenesená",J158,0)</f>
        <v>0</v>
      </c>
      <c r="BH158" s="93">
        <f>IF(N158="zníž. prenesená",J158,0)</f>
        <v>0</v>
      </c>
      <c r="BI158" s="93">
        <f>IF(N158="nulová",J158,0)</f>
        <v>0</v>
      </c>
      <c r="BJ158" s="7" t="s">
        <v>88</v>
      </c>
      <c r="BK158" s="93">
        <f>ROUND(I158*H158,2)</f>
        <v>0</v>
      </c>
      <c r="BL158" s="7" t="s">
        <v>182</v>
      </c>
      <c r="BM158" s="170" t="s">
        <v>593</v>
      </c>
    </row>
    <row r="159" spans="2:65" s="179" customFormat="1">
      <c r="B159" s="180"/>
      <c r="D159" s="173" t="s">
        <v>184</v>
      </c>
      <c r="E159" s="181"/>
      <c r="F159" s="182" t="s">
        <v>594</v>
      </c>
      <c r="H159" s="183">
        <v>4.2999999999999997E-2</v>
      </c>
      <c r="I159" s="184"/>
      <c r="L159" s="180"/>
      <c r="M159" s="185"/>
      <c r="T159" s="186"/>
      <c r="AT159" s="181" t="s">
        <v>184</v>
      </c>
      <c r="AU159" s="181" t="s">
        <v>88</v>
      </c>
      <c r="AV159" s="179" t="s">
        <v>88</v>
      </c>
      <c r="AW159" s="179" t="s">
        <v>29</v>
      </c>
      <c r="AX159" s="179" t="s">
        <v>82</v>
      </c>
      <c r="AY159" s="181" t="s">
        <v>177</v>
      </c>
    </row>
    <row r="160" spans="2:65" s="20" customFormat="1" ht="37.799999999999997" customHeight="1">
      <c r="B160" s="130"/>
      <c r="C160" s="159" t="s">
        <v>212</v>
      </c>
      <c r="D160" s="159" t="s">
        <v>179</v>
      </c>
      <c r="E160" s="160" t="s">
        <v>595</v>
      </c>
      <c r="F160" s="161" t="s">
        <v>596</v>
      </c>
      <c r="G160" s="162" t="s">
        <v>181</v>
      </c>
      <c r="H160" s="163">
        <v>1.4430000000000001</v>
      </c>
      <c r="I160" s="164"/>
      <c r="J160" s="165">
        <f>ROUND(I160*H160,2)</f>
        <v>0</v>
      </c>
      <c r="K160" s="166"/>
      <c r="L160" s="21"/>
      <c r="M160" s="167"/>
      <c r="N160" s="129" t="s">
        <v>41</v>
      </c>
      <c r="P160" s="168">
        <f>O160*H160</f>
        <v>0</v>
      </c>
      <c r="Q160" s="168">
        <v>0</v>
      </c>
      <c r="R160" s="168">
        <f>Q160*H160</f>
        <v>0</v>
      </c>
      <c r="S160" s="168">
        <v>0</v>
      </c>
      <c r="T160" s="169">
        <f>S160*H160</f>
        <v>0</v>
      </c>
      <c r="AR160" s="170" t="s">
        <v>182</v>
      </c>
      <c r="AT160" s="170" t="s">
        <v>179</v>
      </c>
      <c r="AU160" s="170" t="s">
        <v>88</v>
      </c>
      <c r="AY160" s="7" t="s">
        <v>177</v>
      </c>
      <c r="BE160" s="93">
        <f>IF(N160="základná",J160,0)</f>
        <v>0</v>
      </c>
      <c r="BF160" s="93">
        <f>IF(N160="znížená",J160,0)</f>
        <v>0</v>
      </c>
      <c r="BG160" s="93">
        <f>IF(N160="zákl. prenesená",J160,0)</f>
        <v>0</v>
      </c>
      <c r="BH160" s="93">
        <f>IF(N160="zníž. prenesená",J160,0)</f>
        <v>0</v>
      </c>
      <c r="BI160" s="93">
        <f>IF(N160="nulová",J160,0)</f>
        <v>0</v>
      </c>
      <c r="BJ160" s="7" t="s">
        <v>88</v>
      </c>
      <c r="BK160" s="93">
        <f>ROUND(I160*H160,2)</f>
        <v>0</v>
      </c>
      <c r="BL160" s="7" t="s">
        <v>182</v>
      </c>
      <c r="BM160" s="170" t="s">
        <v>597</v>
      </c>
    </row>
    <row r="161" spans="2:65" s="179" customFormat="1">
      <c r="B161" s="180"/>
      <c r="D161" s="173" t="s">
        <v>184</v>
      </c>
      <c r="E161" s="181"/>
      <c r="F161" s="182" t="s">
        <v>589</v>
      </c>
      <c r="H161" s="183">
        <v>1.3049999999999999</v>
      </c>
      <c r="I161" s="184"/>
      <c r="L161" s="180"/>
      <c r="M161" s="185"/>
      <c r="T161" s="186"/>
      <c r="AT161" s="181" t="s">
        <v>184</v>
      </c>
      <c r="AU161" s="181" t="s">
        <v>88</v>
      </c>
      <c r="AV161" s="179" t="s">
        <v>88</v>
      </c>
      <c r="AW161" s="179" t="s">
        <v>29</v>
      </c>
      <c r="AX161" s="179" t="s">
        <v>75</v>
      </c>
      <c r="AY161" s="181" t="s">
        <v>177</v>
      </c>
    </row>
    <row r="162" spans="2:65" s="179" customFormat="1">
      <c r="B162" s="180"/>
      <c r="D162" s="173" t="s">
        <v>184</v>
      </c>
      <c r="E162" s="181"/>
      <c r="F162" s="182" t="s">
        <v>590</v>
      </c>
      <c r="H162" s="183">
        <v>0.13800000000000001</v>
      </c>
      <c r="I162" s="184"/>
      <c r="L162" s="180"/>
      <c r="M162" s="185"/>
      <c r="T162" s="186"/>
      <c r="AT162" s="181" t="s">
        <v>184</v>
      </c>
      <c r="AU162" s="181" t="s">
        <v>88</v>
      </c>
      <c r="AV162" s="179" t="s">
        <v>88</v>
      </c>
      <c r="AW162" s="179" t="s">
        <v>29</v>
      </c>
      <c r="AX162" s="179" t="s">
        <v>75</v>
      </c>
      <c r="AY162" s="181" t="s">
        <v>177</v>
      </c>
    </row>
    <row r="163" spans="2:65" s="187" customFormat="1">
      <c r="B163" s="188"/>
      <c r="D163" s="173" t="s">
        <v>184</v>
      </c>
      <c r="E163" s="189"/>
      <c r="F163" s="190" t="s">
        <v>189</v>
      </c>
      <c r="H163" s="191">
        <v>1.4430000000000001</v>
      </c>
      <c r="I163" s="192"/>
      <c r="L163" s="188"/>
      <c r="M163" s="193"/>
      <c r="T163" s="194"/>
      <c r="AT163" s="189" t="s">
        <v>184</v>
      </c>
      <c r="AU163" s="189" t="s">
        <v>88</v>
      </c>
      <c r="AV163" s="187" t="s">
        <v>182</v>
      </c>
      <c r="AW163" s="187" t="s">
        <v>29</v>
      </c>
      <c r="AX163" s="187" t="s">
        <v>82</v>
      </c>
      <c r="AY163" s="189" t="s">
        <v>177</v>
      </c>
    </row>
    <row r="164" spans="2:65" s="20" customFormat="1" ht="33" customHeight="1">
      <c r="B164" s="130"/>
      <c r="C164" s="159" t="s">
        <v>233</v>
      </c>
      <c r="D164" s="159" t="s">
        <v>179</v>
      </c>
      <c r="E164" s="160" t="s">
        <v>598</v>
      </c>
      <c r="F164" s="161" t="s">
        <v>599</v>
      </c>
      <c r="G164" s="162" t="s">
        <v>181</v>
      </c>
      <c r="H164" s="163">
        <v>36.075000000000003</v>
      </c>
      <c r="I164" s="164"/>
      <c r="J164" s="165">
        <f>ROUND(I164*H164,2)</f>
        <v>0</v>
      </c>
      <c r="K164" s="166"/>
      <c r="L164" s="21"/>
      <c r="M164" s="167"/>
      <c r="N164" s="129" t="s">
        <v>41</v>
      </c>
      <c r="P164" s="168">
        <f>O164*H164</f>
        <v>0</v>
      </c>
      <c r="Q164" s="168">
        <v>0</v>
      </c>
      <c r="R164" s="168">
        <f>Q164*H164</f>
        <v>0</v>
      </c>
      <c r="S164" s="168">
        <v>0</v>
      </c>
      <c r="T164" s="169">
        <f>S164*H164</f>
        <v>0</v>
      </c>
      <c r="AR164" s="170" t="s">
        <v>182</v>
      </c>
      <c r="AT164" s="170" t="s">
        <v>179</v>
      </c>
      <c r="AU164" s="170" t="s">
        <v>88</v>
      </c>
      <c r="AY164" s="7" t="s">
        <v>177</v>
      </c>
      <c r="BE164" s="93">
        <f>IF(N164="základná",J164,0)</f>
        <v>0</v>
      </c>
      <c r="BF164" s="93">
        <f>IF(N164="znížená",J164,0)</f>
        <v>0</v>
      </c>
      <c r="BG164" s="93">
        <f>IF(N164="zákl. prenesená",J164,0)</f>
        <v>0</v>
      </c>
      <c r="BH164" s="93">
        <f>IF(N164="zníž. prenesená",J164,0)</f>
        <v>0</v>
      </c>
      <c r="BI164" s="93">
        <f>IF(N164="nulová",J164,0)</f>
        <v>0</v>
      </c>
      <c r="BJ164" s="7" t="s">
        <v>88</v>
      </c>
      <c r="BK164" s="93">
        <f>ROUND(I164*H164,2)</f>
        <v>0</v>
      </c>
      <c r="BL164" s="7" t="s">
        <v>182</v>
      </c>
      <c r="BM164" s="170" t="s">
        <v>600</v>
      </c>
    </row>
    <row r="165" spans="2:65" s="179" customFormat="1">
      <c r="B165" s="180"/>
      <c r="D165" s="173" t="s">
        <v>184</v>
      </c>
      <c r="E165" s="181"/>
      <c r="F165" s="182" t="s">
        <v>601</v>
      </c>
      <c r="H165" s="183">
        <v>36.075000000000003</v>
      </c>
      <c r="I165" s="184"/>
      <c r="L165" s="180"/>
      <c r="M165" s="185"/>
      <c r="T165" s="186"/>
      <c r="AT165" s="181" t="s">
        <v>184</v>
      </c>
      <c r="AU165" s="181" t="s">
        <v>88</v>
      </c>
      <c r="AV165" s="179" t="s">
        <v>88</v>
      </c>
      <c r="AW165" s="179" t="s">
        <v>29</v>
      </c>
      <c r="AX165" s="179" t="s">
        <v>82</v>
      </c>
      <c r="AY165" s="181" t="s">
        <v>177</v>
      </c>
    </row>
    <row r="166" spans="2:65" s="20" customFormat="1" ht="24.15" customHeight="1">
      <c r="B166" s="130"/>
      <c r="C166" s="159" t="s">
        <v>237</v>
      </c>
      <c r="D166" s="159" t="s">
        <v>179</v>
      </c>
      <c r="E166" s="160" t="s">
        <v>198</v>
      </c>
      <c r="F166" s="161" t="s">
        <v>602</v>
      </c>
      <c r="G166" s="162" t="s">
        <v>200</v>
      </c>
      <c r="H166" s="163">
        <v>2.597</v>
      </c>
      <c r="I166" s="164"/>
      <c r="J166" s="165">
        <f>ROUND(I166*H166,2)</f>
        <v>0</v>
      </c>
      <c r="K166" s="166"/>
      <c r="L166" s="21"/>
      <c r="M166" s="167"/>
      <c r="N166" s="129" t="s">
        <v>41</v>
      </c>
      <c r="P166" s="168">
        <f>O166*H166</f>
        <v>0</v>
      </c>
      <c r="Q166" s="168">
        <v>0</v>
      </c>
      <c r="R166" s="168">
        <f>Q166*H166</f>
        <v>0</v>
      </c>
      <c r="S166" s="168">
        <v>0</v>
      </c>
      <c r="T166" s="169">
        <f>S166*H166</f>
        <v>0</v>
      </c>
      <c r="AR166" s="170" t="s">
        <v>182</v>
      </c>
      <c r="AT166" s="170" t="s">
        <v>179</v>
      </c>
      <c r="AU166" s="170" t="s">
        <v>88</v>
      </c>
      <c r="AY166" s="7" t="s">
        <v>177</v>
      </c>
      <c r="BE166" s="93">
        <f>IF(N166="základná",J166,0)</f>
        <v>0</v>
      </c>
      <c r="BF166" s="93">
        <f>IF(N166="znížená",J166,0)</f>
        <v>0</v>
      </c>
      <c r="BG166" s="93">
        <f>IF(N166="zákl. prenesená",J166,0)</f>
        <v>0</v>
      </c>
      <c r="BH166" s="93">
        <f>IF(N166="zníž. prenesená",J166,0)</f>
        <v>0</v>
      </c>
      <c r="BI166" s="93">
        <f>IF(N166="nulová",J166,0)</f>
        <v>0</v>
      </c>
      <c r="BJ166" s="7" t="s">
        <v>88</v>
      </c>
      <c r="BK166" s="93">
        <f>ROUND(I166*H166,2)</f>
        <v>0</v>
      </c>
      <c r="BL166" s="7" t="s">
        <v>182</v>
      </c>
      <c r="BM166" s="170" t="s">
        <v>603</v>
      </c>
    </row>
    <row r="167" spans="2:65" s="179" customFormat="1">
      <c r="B167" s="180"/>
      <c r="D167" s="173" t="s">
        <v>184</v>
      </c>
      <c r="E167" s="181"/>
      <c r="F167" s="182" t="s">
        <v>604</v>
      </c>
      <c r="H167" s="183">
        <v>2.597</v>
      </c>
      <c r="I167" s="184"/>
      <c r="L167" s="180"/>
      <c r="M167" s="185"/>
      <c r="T167" s="186"/>
      <c r="AT167" s="181" t="s">
        <v>184</v>
      </c>
      <c r="AU167" s="181" t="s">
        <v>88</v>
      </c>
      <c r="AV167" s="179" t="s">
        <v>88</v>
      </c>
      <c r="AW167" s="179" t="s">
        <v>29</v>
      </c>
      <c r="AX167" s="179" t="s">
        <v>82</v>
      </c>
      <c r="AY167" s="181" t="s">
        <v>177</v>
      </c>
    </row>
    <row r="168" spans="2:65" s="20" customFormat="1" ht="24.15" customHeight="1">
      <c r="B168" s="130"/>
      <c r="C168" s="159" t="s">
        <v>242</v>
      </c>
      <c r="D168" s="159" t="s">
        <v>179</v>
      </c>
      <c r="E168" s="160" t="s">
        <v>605</v>
      </c>
      <c r="F168" s="161" t="s">
        <v>606</v>
      </c>
      <c r="G168" s="162" t="s">
        <v>200</v>
      </c>
      <c r="H168" s="163">
        <v>5.1349999999999998</v>
      </c>
      <c r="I168" s="164"/>
      <c r="J168" s="165">
        <f>ROUND(I168*H168,2)</f>
        <v>0</v>
      </c>
      <c r="K168" s="166"/>
      <c r="L168" s="21"/>
      <c r="M168" s="167"/>
      <c r="N168" s="129" t="s">
        <v>41</v>
      </c>
      <c r="P168" s="168">
        <f>O168*H168</f>
        <v>0</v>
      </c>
      <c r="Q168" s="168">
        <v>0</v>
      </c>
      <c r="R168" s="168">
        <f>Q168*H168</f>
        <v>0</v>
      </c>
      <c r="S168" s="168">
        <v>0</v>
      </c>
      <c r="T168" s="169">
        <f>S168*H168</f>
        <v>0</v>
      </c>
      <c r="AR168" s="170" t="s">
        <v>182</v>
      </c>
      <c r="AT168" s="170" t="s">
        <v>179</v>
      </c>
      <c r="AU168" s="170" t="s">
        <v>88</v>
      </c>
      <c r="AY168" s="7" t="s">
        <v>177</v>
      </c>
      <c r="BE168" s="93">
        <f>IF(N168="základná",J168,0)</f>
        <v>0</v>
      </c>
      <c r="BF168" s="93">
        <f>IF(N168="znížená",J168,0)</f>
        <v>0</v>
      </c>
      <c r="BG168" s="93">
        <f>IF(N168="zákl. prenesená",J168,0)</f>
        <v>0</v>
      </c>
      <c r="BH168" s="93">
        <f>IF(N168="zníž. prenesená",J168,0)</f>
        <v>0</v>
      </c>
      <c r="BI168" s="93">
        <f>IF(N168="nulová",J168,0)</f>
        <v>0</v>
      </c>
      <c r="BJ168" s="7" t="s">
        <v>88</v>
      </c>
      <c r="BK168" s="93">
        <f>ROUND(I168*H168,2)</f>
        <v>0</v>
      </c>
      <c r="BL168" s="7" t="s">
        <v>182</v>
      </c>
      <c r="BM168" s="170" t="s">
        <v>607</v>
      </c>
    </row>
    <row r="169" spans="2:65" s="179" customFormat="1">
      <c r="B169" s="180"/>
      <c r="D169" s="173" t="s">
        <v>184</v>
      </c>
      <c r="E169" s="181"/>
      <c r="F169" s="182" t="s">
        <v>608</v>
      </c>
      <c r="H169" s="183">
        <v>5.1349999999999998</v>
      </c>
      <c r="I169" s="184"/>
      <c r="L169" s="180"/>
      <c r="M169" s="185"/>
      <c r="T169" s="186"/>
      <c r="AT169" s="181" t="s">
        <v>184</v>
      </c>
      <c r="AU169" s="181" t="s">
        <v>88</v>
      </c>
      <c r="AV169" s="179" t="s">
        <v>88</v>
      </c>
      <c r="AW169" s="179" t="s">
        <v>29</v>
      </c>
      <c r="AX169" s="179" t="s">
        <v>82</v>
      </c>
      <c r="AY169" s="181" t="s">
        <v>177</v>
      </c>
    </row>
    <row r="170" spans="2:65" s="20" customFormat="1" ht="24.15" customHeight="1">
      <c r="B170" s="130"/>
      <c r="C170" s="159" t="s">
        <v>250</v>
      </c>
      <c r="D170" s="159" t="s">
        <v>179</v>
      </c>
      <c r="E170" s="160" t="s">
        <v>609</v>
      </c>
      <c r="F170" s="161" t="s">
        <v>610</v>
      </c>
      <c r="G170" s="162" t="s">
        <v>181</v>
      </c>
      <c r="H170" s="163">
        <v>0.435</v>
      </c>
      <c r="I170" s="164"/>
      <c r="J170" s="165">
        <f>ROUND(I170*H170,2)</f>
        <v>0</v>
      </c>
      <c r="K170" s="166"/>
      <c r="L170" s="21"/>
      <c r="M170" s="167"/>
      <c r="N170" s="129" t="s">
        <v>41</v>
      </c>
      <c r="P170" s="168">
        <f>O170*H170</f>
        <v>0</v>
      </c>
      <c r="Q170" s="168">
        <v>0</v>
      </c>
      <c r="R170" s="168">
        <f>Q170*H170</f>
        <v>0</v>
      </c>
      <c r="S170" s="168">
        <v>0</v>
      </c>
      <c r="T170" s="169">
        <f>S170*H170</f>
        <v>0</v>
      </c>
      <c r="AR170" s="170" t="s">
        <v>182</v>
      </c>
      <c r="AT170" s="170" t="s">
        <v>179</v>
      </c>
      <c r="AU170" s="170" t="s">
        <v>88</v>
      </c>
      <c r="AY170" s="7" t="s">
        <v>177</v>
      </c>
      <c r="BE170" s="93">
        <f>IF(N170="základná",J170,0)</f>
        <v>0</v>
      </c>
      <c r="BF170" s="93">
        <f>IF(N170="znížená",J170,0)</f>
        <v>0</v>
      </c>
      <c r="BG170" s="93">
        <f>IF(N170="zákl. prenesená",J170,0)</f>
        <v>0</v>
      </c>
      <c r="BH170" s="93">
        <f>IF(N170="zníž. prenesená",J170,0)</f>
        <v>0</v>
      </c>
      <c r="BI170" s="93">
        <f>IF(N170="nulová",J170,0)</f>
        <v>0</v>
      </c>
      <c r="BJ170" s="7" t="s">
        <v>88</v>
      </c>
      <c r="BK170" s="93">
        <f>ROUND(I170*H170,2)</f>
        <v>0</v>
      </c>
      <c r="BL170" s="7" t="s">
        <v>182</v>
      </c>
      <c r="BM170" s="170" t="s">
        <v>611</v>
      </c>
    </row>
    <row r="171" spans="2:65" s="179" customFormat="1">
      <c r="B171" s="180"/>
      <c r="D171" s="173" t="s">
        <v>184</v>
      </c>
      <c r="E171" s="181"/>
      <c r="F171" s="182" t="s">
        <v>612</v>
      </c>
      <c r="H171" s="183">
        <v>0.435</v>
      </c>
      <c r="I171" s="184"/>
      <c r="L171" s="180"/>
      <c r="M171" s="185"/>
      <c r="T171" s="186"/>
      <c r="AT171" s="181" t="s">
        <v>184</v>
      </c>
      <c r="AU171" s="181" t="s">
        <v>88</v>
      </c>
      <c r="AV171" s="179" t="s">
        <v>88</v>
      </c>
      <c r="AW171" s="179" t="s">
        <v>29</v>
      </c>
      <c r="AX171" s="179" t="s">
        <v>82</v>
      </c>
      <c r="AY171" s="181" t="s">
        <v>177</v>
      </c>
    </row>
    <row r="172" spans="2:65" s="146" customFormat="1" ht="22.8" customHeight="1">
      <c r="B172" s="147"/>
      <c r="D172" s="148" t="s">
        <v>74</v>
      </c>
      <c r="E172" s="157" t="s">
        <v>88</v>
      </c>
      <c r="F172" s="157" t="s">
        <v>203</v>
      </c>
      <c r="I172" s="150"/>
      <c r="J172" s="158">
        <f>BK172</f>
        <v>0</v>
      </c>
      <c r="L172" s="147"/>
      <c r="M172" s="152"/>
      <c r="P172" s="153">
        <f>SUM(P173:P174)</f>
        <v>0</v>
      </c>
      <c r="R172" s="153">
        <f>SUM(R173:R174)</f>
        <v>0</v>
      </c>
      <c r="T172" s="154">
        <f>SUM(T173:T174)</f>
        <v>0</v>
      </c>
      <c r="AR172" s="148" t="s">
        <v>82</v>
      </c>
      <c r="AT172" s="155" t="s">
        <v>74</v>
      </c>
      <c r="AU172" s="155" t="s">
        <v>82</v>
      </c>
      <c r="AY172" s="148" t="s">
        <v>177</v>
      </c>
      <c r="BK172" s="156">
        <f>SUM(BK173:BK174)</f>
        <v>0</v>
      </c>
    </row>
    <row r="173" spans="2:65" s="20" customFormat="1" ht="16.5" customHeight="1">
      <c r="B173" s="130"/>
      <c r="C173" s="159" t="s">
        <v>255</v>
      </c>
      <c r="D173" s="159" t="s">
        <v>179</v>
      </c>
      <c r="E173" s="160" t="s">
        <v>613</v>
      </c>
      <c r="F173" s="161" t="s">
        <v>614</v>
      </c>
      <c r="G173" s="162" t="s">
        <v>252</v>
      </c>
      <c r="H173" s="163">
        <v>4.8220000000000001</v>
      </c>
      <c r="I173" s="164"/>
      <c r="J173" s="165">
        <f>ROUND(I173*H173,2)</f>
        <v>0</v>
      </c>
      <c r="K173" s="166"/>
      <c r="L173" s="21"/>
      <c r="M173" s="167"/>
      <c r="N173" s="129" t="s">
        <v>41</v>
      </c>
      <c r="P173" s="168">
        <f>O173*H173</f>
        <v>0</v>
      </c>
      <c r="Q173" s="168">
        <v>0</v>
      </c>
      <c r="R173" s="168">
        <f>Q173*H173</f>
        <v>0</v>
      </c>
      <c r="S173" s="168">
        <v>0</v>
      </c>
      <c r="T173" s="169">
        <f>S173*H173</f>
        <v>0</v>
      </c>
      <c r="AR173" s="170" t="s">
        <v>182</v>
      </c>
      <c r="AT173" s="170" t="s">
        <v>179</v>
      </c>
      <c r="AU173" s="170" t="s">
        <v>88</v>
      </c>
      <c r="AY173" s="7" t="s">
        <v>177</v>
      </c>
      <c r="BE173" s="93">
        <f>IF(N173="základná",J173,0)</f>
        <v>0</v>
      </c>
      <c r="BF173" s="93">
        <f>IF(N173="znížená",J173,0)</f>
        <v>0</v>
      </c>
      <c r="BG173" s="93">
        <f>IF(N173="zákl. prenesená",J173,0)</f>
        <v>0</v>
      </c>
      <c r="BH173" s="93">
        <f>IF(N173="zníž. prenesená",J173,0)</f>
        <v>0</v>
      </c>
      <c r="BI173" s="93">
        <f>IF(N173="nulová",J173,0)</f>
        <v>0</v>
      </c>
      <c r="BJ173" s="7" t="s">
        <v>88</v>
      </c>
      <c r="BK173" s="93">
        <f>ROUND(I173*H173,2)</f>
        <v>0</v>
      </c>
      <c r="BL173" s="7" t="s">
        <v>182</v>
      </c>
      <c r="BM173" s="170" t="s">
        <v>615</v>
      </c>
    </row>
    <row r="174" spans="2:65" s="179" customFormat="1">
      <c r="B174" s="180"/>
      <c r="D174" s="173" t="s">
        <v>184</v>
      </c>
      <c r="E174" s="181"/>
      <c r="F174" s="182" t="s">
        <v>616</v>
      </c>
      <c r="H174" s="183">
        <v>4.8220000000000001</v>
      </c>
      <c r="I174" s="184"/>
      <c r="L174" s="180"/>
      <c r="M174" s="185"/>
      <c r="T174" s="186"/>
      <c r="AT174" s="181" t="s">
        <v>184</v>
      </c>
      <c r="AU174" s="181" t="s">
        <v>88</v>
      </c>
      <c r="AV174" s="179" t="s">
        <v>88</v>
      </c>
      <c r="AW174" s="179" t="s">
        <v>29</v>
      </c>
      <c r="AX174" s="179" t="s">
        <v>82</v>
      </c>
      <c r="AY174" s="181" t="s">
        <v>177</v>
      </c>
    </row>
    <row r="175" spans="2:65" s="146" customFormat="1" ht="22.8" customHeight="1">
      <c r="B175" s="147"/>
      <c r="D175" s="148" t="s">
        <v>74</v>
      </c>
      <c r="E175" s="157" t="s">
        <v>193</v>
      </c>
      <c r="F175" s="157" t="s">
        <v>617</v>
      </c>
      <c r="I175" s="150"/>
      <c r="J175" s="158">
        <f>BK175</f>
        <v>0</v>
      </c>
      <c r="L175" s="147"/>
      <c r="M175" s="152"/>
      <c r="P175" s="153">
        <f>P176</f>
        <v>0</v>
      </c>
      <c r="R175" s="153">
        <f>R176</f>
        <v>0</v>
      </c>
      <c r="T175" s="154">
        <f>T176</f>
        <v>0</v>
      </c>
      <c r="AR175" s="148" t="s">
        <v>82</v>
      </c>
      <c r="AT175" s="155" t="s">
        <v>74</v>
      </c>
      <c r="AU175" s="155" t="s">
        <v>82</v>
      </c>
      <c r="AY175" s="148" t="s">
        <v>177</v>
      </c>
      <c r="BK175" s="156">
        <f>BK176</f>
        <v>0</v>
      </c>
    </row>
    <row r="176" spans="2:65" s="20" customFormat="1" ht="16.5" customHeight="1">
      <c r="B176" s="130"/>
      <c r="C176" s="159" t="s">
        <v>259</v>
      </c>
      <c r="D176" s="159" t="s">
        <v>179</v>
      </c>
      <c r="E176" s="160" t="s">
        <v>618</v>
      </c>
      <c r="F176" s="161" t="s">
        <v>619</v>
      </c>
      <c r="G176" s="162" t="s">
        <v>318</v>
      </c>
      <c r="H176" s="163">
        <v>16</v>
      </c>
      <c r="I176" s="164"/>
      <c r="J176" s="165">
        <f>ROUND(I176*H176,2)</f>
        <v>0</v>
      </c>
      <c r="K176" s="166"/>
      <c r="L176" s="21"/>
      <c r="M176" s="167"/>
      <c r="N176" s="129" t="s">
        <v>41</v>
      </c>
      <c r="P176" s="168">
        <f>O176*H176</f>
        <v>0</v>
      </c>
      <c r="Q176" s="168">
        <v>0</v>
      </c>
      <c r="R176" s="168">
        <f>Q176*H176</f>
        <v>0</v>
      </c>
      <c r="S176" s="168">
        <v>0</v>
      </c>
      <c r="T176" s="169">
        <f>S176*H176</f>
        <v>0</v>
      </c>
      <c r="AR176" s="170" t="s">
        <v>182</v>
      </c>
      <c r="AT176" s="170" t="s">
        <v>179</v>
      </c>
      <c r="AU176" s="170" t="s">
        <v>88</v>
      </c>
      <c r="AY176" s="7" t="s">
        <v>177</v>
      </c>
      <c r="BE176" s="93">
        <f>IF(N176="základná",J176,0)</f>
        <v>0</v>
      </c>
      <c r="BF176" s="93">
        <f>IF(N176="znížená",J176,0)</f>
        <v>0</v>
      </c>
      <c r="BG176" s="93">
        <f>IF(N176="zákl. prenesená",J176,0)</f>
        <v>0</v>
      </c>
      <c r="BH176" s="93">
        <f>IF(N176="zníž. prenesená",J176,0)</f>
        <v>0</v>
      </c>
      <c r="BI176" s="93">
        <f>IF(N176="nulová",J176,0)</f>
        <v>0</v>
      </c>
      <c r="BJ176" s="7" t="s">
        <v>88</v>
      </c>
      <c r="BK176" s="93">
        <f>ROUND(I176*H176,2)</f>
        <v>0</v>
      </c>
      <c r="BL176" s="7" t="s">
        <v>182</v>
      </c>
      <c r="BM176" s="170" t="s">
        <v>620</v>
      </c>
    </row>
    <row r="177" spans="2:65" s="146" customFormat="1" ht="22.8" customHeight="1">
      <c r="B177" s="147"/>
      <c r="D177" s="148" t="s">
        <v>74</v>
      </c>
      <c r="E177" s="157" t="s">
        <v>182</v>
      </c>
      <c r="F177" s="157" t="s">
        <v>293</v>
      </c>
      <c r="I177" s="150"/>
      <c r="J177" s="158">
        <f>BK177</f>
        <v>0</v>
      </c>
      <c r="L177" s="147"/>
      <c r="M177" s="152"/>
      <c r="P177" s="153">
        <f>SUM(P178:P189)</f>
        <v>0</v>
      </c>
      <c r="R177" s="153">
        <f>SUM(R178:R189)</f>
        <v>1.67115678</v>
      </c>
      <c r="T177" s="154">
        <f>SUM(T178:T189)</f>
        <v>0</v>
      </c>
      <c r="AR177" s="148" t="s">
        <v>82</v>
      </c>
      <c r="AT177" s="155" t="s">
        <v>74</v>
      </c>
      <c r="AU177" s="155" t="s">
        <v>82</v>
      </c>
      <c r="AY177" s="148" t="s">
        <v>177</v>
      </c>
      <c r="BK177" s="156">
        <f>SUM(BK178:BK189)</f>
        <v>0</v>
      </c>
    </row>
    <row r="178" spans="2:65" s="20" customFormat="1" ht="37.799999999999997" customHeight="1">
      <c r="B178" s="130"/>
      <c r="C178" s="159" t="s">
        <v>264</v>
      </c>
      <c r="D178" s="159" t="s">
        <v>179</v>
      </c>
      <c r="E178" s="160" t="s">
        <v>621</v>
      </c>
      <c r="F178" s="161" t="s">
        <v>622</v>
      </c>
      <c r="G178" s="162" t="s">
        <v>623</v>
      </c>
      <c r="H178" s="163">
        <v>0.87</v>
      </c>
      <c r="I178" s="164"/>
      <c r="J178" s="165">
        <f>ROUND(I178*H178,2)</f>
        <v>0</v>
      </c>
      <c r="K178" s="166"/>
      <c r="L178" s="21"/>
      <c r="M178" s="167"/>
      <c r="N178" s="129" t="s">
        <v>41</v>
      </c>
      <c r="P178" s="168">
        <f>O178*H178</f>
        <v>0</v>
      </c>
      <c r="Q178" s="168">
        <v>1.8907700000000001</v>
      </c>
      <c r="R178" s="168">
        <f>Q178*H178</f>
        <v>1.6449699</v>
      </c>
      <c r="S178" s="168">
        <v>0</v>
      </c>
      <c r="T178" s="169">
        <f>S178*H178</f>
        <v>0</v>
      </c>
      <c r="AR178" s="170" t="s">
        <v>182</v>
      </c>
      <c r="AT178" s="170" t="s">
        <v>179</v>
      </c>
      <c r="AU178" s="170" t="s">
        <v>88</v>
      </c>
      <c r="AY178" s="7" t="s">
        <v>177</v>
      </c>
      <c r="BE178" s="93">
        <f>IF(N178="základná",J178,0)</f>
        <v>0</v>
      </c>
      <c r="BF178" s="93">
        <f>IF(N178="znížená",J178,0)</f>
        <v>0</v>
      </c>
      <c r="BG178" s="93">
        <f>IF(N178="zákl. prenesená",J178,0)</f>
        <v>0</v>
      </c>
      <c r="BH178" s="93">
        <f>IF(N178="zníž. prenesená",J178,0)</f>
        <v>0</v>
      </c>
      <c r="BI178" s="93">
        <f>IF(N178="nulová",J178,0)</f>
        <v>0</v>
      </c>
      <c r="BJ178" s="7" t="s">
        <v>88</v>
      </c>
      <c r="BK178" s="93">
        <f>ROUND(I178*H178,2)</f>
        <v>0</v>
      </c>
      <c r="BL178" s="7" t="s">
        <v>182</v>
      </c>
      <c r="BM178" s="170" t="s">
        <v>624</v>
      </c>
    </row>
    <row r="179" spans="2:65" s="179" customFormat="1">
      <c r="B179" s="180"/>
      <c r="D179" s="173" t="s">
        <v>184</v>
      </c>
      <c r="E179" s="181"/>
      <c r="F179" s="182" t="s">
        <v>625</v>
      </c>
      <c r="H179" s="183">
        <v>0.435</v>
      </c>
      <c r="I179" s="184"/>
      <c r="L179" s="180"/>
      <c r="M179" s="185"/>
      <c r="T179" s="186"/>
      <c r="AT179" s="181" t="s">
        <v>184</v>
      </c>
      <c r="AU179" s="181" t="s">
        <v>88</v>
      </c>
      <c r="AV179" s="179" t="s">
        <v>88</v>
      </c>
      <c r="AW179" s="179" t="s">
        <v>29</v>
      </c>
      <c r="AX179" s="179" t="s">
        <v>75</v>
      </c>
      <c r="AY179" s="181" t="s">
        <v>177</v>
      </c>
    </row>
    <row r="180" spans="2:65" s="179" customFormat="1">
      <c r="B180" s="180"/>
      <c r="D180" s="173" t="s">
        <v>184</v>
      </c>
      <c r="E180" s="181"/>
      <c r="F180" s="182" t="s">
        <v>626</v>
      </c>
      <c r="H180" s="183">
        <v>0.435</v>
      </c>
      <c r="I180" s="184"/>
      <c r="L180" s="180"/>
      <c r="M180" s="185"/>
      <c r="T180" s="186"/>
      <c r="AT180" s="181" t="s">
        <v>184</v>
      </c>
      <c r="AU180" s="181" t="s">
        <v>88</v>
      </c>
      <c r="AV180" s="179" t="s">
        <v>88</v>
      </c>
      <c r="AW180" s="179" t="s">
        <v>29</v>
      </c>
      <c r="AX180" s="179" t="s">
        <v>75</v>
      </c>
      <c r="AY180" s="181" t="s">
        <v>177</v>
      </c>
    </row>
    <row r="181" spans="2:65" s="187" customFormat="1">
      <c r="B181" s="188"/>
      <c r="D181" s="173" t="s">
        <v>184</v>
      </c>
      <c r="E181" s="189"/>
      <c r="F181" s="190" t="s">
        <v>189</v>
      </c>
      <c r="H181" s="191">
        <v>0.87</v>
      </c>
      <c r="I181" s="192"/>
      <c r="L181" s="188"/>
      <c r="M181" s="193"/>
      <c r="T181" s="194"/>
      <c r="AT181" s="189" t="s">
        <v>184</v>
      </c>
      <c r="AU181" s="189" t="s">
        <v>88</v>
      </c>
      <c r="AV181" s="187" t="s">
        <v>182</v>
      </c>
      <c r="AW181" s="187" t="s">
        <v>29</v>
      </c>
      <c r="AX181" s="187" t="s">
        <v>82</v>
      </c>
      <c r="AY181" s="189" t="s">
        <v>177</v>
      </c>
    </row>
    <row r="182" spans="2:65" s="20" customFormat="1" ht="24.15" customHeight="1">
      <c r="B182" s="130"/>
      <c r="C182" s="159" t="s">
        <v>289</v>
      </c>
      <c r="D182" s="159" t="s">
        <v>179</v>
      </c>
      <c r="E182" s="160" t="s">
        <v>627</v>
      </c>
      <c r="F182" s="161" t="s">
        <v>628</v>
      </c>
      <c r="G182" s="162" t="s">
        <v>181</v>
      </c>
      <c r="H182" s="163">
        <v>8.9999999999999993E-3</v>
      </c>
      <c r="I182" s="164"/>
      <c r="J182" s="165">
        <f>ROUND(I182*H182,2)</f>
        <v>0</v>
      </c>
      <c r="K182" s="166"/>
      <c r="L182" s="21"/>
      <c r="M182" s="167"/>
      <c r="N182" s="129" t="s">
        <v>41</v>
      </c>
      <c r="P182" s="168">
        <f>O182*H182</f>
        <v>0</v>
      </c>
      <c r="Q182" s="168">
        <v>2.2031399999999999</v>
      </c>
      <c r="R182" s="168">
        <f>Q182*H182</f>
        <v>1.9828259999999997E-2</v>
      </c>
      <c r="S182" s="168">
        <v>0</v>
      </c>
      <c r="T182" s="169">
        <f>S182*H182</f>
        <v>0</v>
      </c>
      <c r="AR182" s="170" t="s">
        <v>182</v>
      </c>
      <c r="AT182" s="170" t="s">
        <v>179</v>
      </c>
      <c r="AU182" s="170" t="s">
        <v>88</v>
      </c>
      <c r="AY182" s="7" t="s">
        <v>177</v>
      </c>
      <c r="BE182" s="93">
        <f>IF(N182="základná",J182,0)</f>
        <v>0</v>
      </c>
      <c r="BF182" s="93">
        <f>IF(N182="znížená",J182,0)</f>
        <v>0</v>
      </c>
      <c r="BG182" s="93">
        <f>IF(N182="zákl. prenesená",J182,0)</f>
        <v>0</v>
      </c>
      <c r="BH182" s="93">
        <f>IF(N182="zníž. prenesená",J182,0)</f>
        <v>0</v>
      </c>
      <c r="BI182" s="93">
        <f>IF(N182="nulová",J182,0)</f>
        <v>0</v>
      </c>
      <c r="BJ182" s="7" t="s">
        <v>88</v>
      </c>
      <c r="BK182" s="93">
        <f>ROUND(I182*H182,2)</f>
        <v>0</v>
      </c>
      <c r="BL182" s="7" t="s">
        <v>182</v>
      </c>
      <c r="BM182" s="170" t="s">
        <v>629</v>
      </c>
    </row>
    <row r="183" spans="2:65" s="179" customFormat="1" ht="20.399999999999999">
      <c r="B183" s="180"/>
      <c r="D183" s="173" t="s">
        <v>184</v>
      </c>
      <c r="E183" s="181"/>
      <c r="F183" s="182" t="s">
        <v>630</v>
      </c>
      <c r="H183" s="183">
        <v>8.9999999999999993E-3</v>
      </c>
      <c r="I183" s="184"/>
      <c r="L183" s="180"/>
      <c r="M183" s="185"/>
      <c r="T183" s="186"/>
      <c r="AT183" s="181" t="s">
        <v>184</v>
      </c>
      <c r="AU183" s="181" t="s">
        <v>88</v>
      </c>
      <c r="AV183" s="179" t="s">
        <v>88</v>
      </c>
      <c r="AW183" s="179" t="s">
        <v>29</v>
      </c>
      <c r="AX183" s="179" t="s">
        <v>82</v>
      </c>
      <c r="AY183" s="181" t="s">
        <v>177</v>
      </c>
    </row>
    <row r="184" spans="2:65" s="20" customFormat="1" ht="33" customHeight="1">
      <c r="B184" s="130"/>
      <c r="C184" s="159" t="s">
        <v>294</v>
      </c>
      <c r="D184" s="159" t="s">
        <v>179</v>
      </c>
      <c r="E184" s="160" t="s">
        <v>631</v>
      </c>
      <c r="F184" s="161" t="s">
        <v>632</v>
      </c>
      <c r="G184" s="162" t="s">
        <v>252</v>
      </c>
      <c r="H184" s="163">
        <v>0.30099999999999999</v>
      </c>
      <c r="I184" s="164"/>
      <c r="J184" s="165">
        <f>ROUND(I184*H184,2)</f>
        <v>0</v>
      </c>
      <c r="K184" s="166"/>
      <c r="L184" s="21"/>
      <c r="M184" s="167"/>
      <c r="N184" s="129" t="s">
        <v>41</v>
      </c>
      <c r="P184" s="168">
        <f>O184*H184</f>
        <v>0</v>
      </c>
      <c r="Q184" s="168">
        <v>4.62E-3</v>
      </c>
      <c r="R184" s="168">
        <f>Q184*H184</f>
        <v>1.39062E-3</v>
      </c>
      <c r="S184" s="168">
        <v>0</v>
      </c>
      <c r="T184" s="169">
        <f>S184*H184</f>
        <v>0</v>
      </c>
      <c r="AR184" s="170" t="s">
        <v>182</v>
      </c>
      <c r="AT184" s="170" t="s">
        <v>179</v>
      </c>
      <c r="AU184" s="170" t="s">
        <v>88</v>
      </c>
      <c r="AY184" s="7" t="s">
        <v>177</v>
      </c>
      <c r="BE184" s="93">
        <f>IF(N184="základná",J184,0)</f>
        <v>0</v>
      </c>
      <c r="BF184" s="93">
        <f>IF(N184="znížená",J184,0)</f>
        <v>0</v>
      </c>
      <c r="BG184" s="93">
        <f>IF(N184="zákl. prenesená",J184,0)</f>
        <v>0</v>
      </c>
      <c r="BH184" s="93">
        <f>IF(N184="zníž. prenesená",J184,0)</f>
        <v>0</v>
      </c>
      <c r="BI184" s="93">
        <f>IF(N184="nulová",J184,0)</f>
        <v>0</v>
      </c>
      <c r="BJ184" s="7" t="s">
        <v>88</v>
      </c>
      <c r="BK184" s="93">
        <f>ROUND(I184*H184,2)</f>
        <v>0</v>
      </c>
      <c r="BL184" s="7" t="s">
        <v>182</v>
      </c>
      <c r="BM184" s="170" t="s">
        <v>633</v>
      </c>
    </row>
    <row r="185" spans="2:65" s="179" customFormat="1" ht="20.399999999999999">
      <c r="B185" s="180"/>
      <c r="D185" s="173" t="s">
        <v>184</v>
      </c>
      <c r="E185" s="181"/>
      <c r="F185" s="182" t="s">
        <v>634</v>
      </c>
      <c r="H185" s="183">
        <v>3.1E-2</v>
      </c>
      <c r="I185" s="184"/>
      <c r="L185" s="180"/>
      <c r="M185" s="185"/>
      <c r="T185" s="186"/>
      <c r="AT185" s="181" t="s">
        <v>184</v>
      </c>
      <c r="AU185" s="181" t="s">
        <v>88</v>
      </c>
      <c r="AV185" s="179" t="s">
        <v>88</v>
      </c>
      <c r="AW185" s="179" t="s">
        <v>29</v>
      </c>
      <c r="AX185" s="179" t="s">
        <v>75</v>
      </c>
      <c r="AY185" s="181" t="s">
        <v>177</v>
      </c>
    </row>
    <row r="186" spans="2:65" s="179" customFormat="1">
      <c r="B186" s="180"/>
      <c r="D186" s="173" t="s">
        <v>184</v>
      </c>
      <c r="E186" s="181"/>
      <c r="F186" s="182" t="s">
        <v>635</v>
      </c>
      <c r="H186" s="183">
        <v>0.27</v>
      </c>
      <c r="I186" s="184"/>
      <c r="L186" s="180"/>
      <c r="M186" s="185"/>
      <c r="T186" s="186"/>
      <c r="AT186" s="181" t="s">
        <v>184</v>
      </c>
      <c r="AU186" s="181" t="s">
        <v>88</v>
      </c>
      <c r="AV186" s="179" t="s">
        <v>88</v>
      </c>
      <c r="AW186" s="179" t="s">
        <v>29</v>
      </c>
      <c r="AX186" s="179" t="s">
        <v>75</v>
      </c>
      <c r="AY186" s="181" t="s">
        <v>177</v>
      </c>
    </row>
    <row r="187" spans="2:65" s="187" customFormat="1">
      <c r="B187" s="188"/>
      <c r="D187" s="173" t="s">
        <v>184</v>
      </c>
      <c r="E187" s="189"/>
      <c r="F187" s="190" t="s">
        <v>189</v>
      </c>
      <c r="H187" s="191">
        <v>0.30099999999999999</v>
      </c>
      <c r="I187" s="192"/>
      <c r="L187" s="188"/>
      <c r="M187" s="193"/>
      <c r="T187" s="194"/>
      <c r="AT187" s="189" t="s">
        <v>184</v>
      </c>
      <c r="AU187" s="189" t="s">
        <v>88</v>
      </c>
      <c r="AV187" s="187" t="s">
        <v>182</v>
      </c>
      <c r="AW187" s="187" t="s">
        <v>29</v>
      </c>
      <c r="AX187" s="187" t="s">
        <v>82</v>
      </c>
      <c r="AY187" s="189" t="s">
        <v>177</v>
      </c>
    </row>
    <row r="188" spans="2:65" s="20" customFormat="1" ht="33" customHeight="1">
      <c r="B188" s="130"/>
      <c r="C188" s="207" t="s">
        <v>301</v>
      </c>
      <c r="D188" s="207" t="s">
        <v>636</v>
      </c>
      <c r="E188" s="208" t="s">
        <v>637</v>
      </c>
      <c r="F188" s="209" t="s">
        <v>638</v>
      </c>
      <c r="G188" s="210" t="s">
        <v>252</v>
      </c>
      <c r="H188" s="211">
        <v>0.92</v>
      </c>
      <c r="I188" s="212"/>
      <c r="J188" s="213">
        <f>ROUND(I188*H188,2)</f>
        <v>0</v>
      </c>
      <c r="K188" s="214"/>
      <c r="L188" s="215"/>
      <c r="M188" s="216"/>
      <c r="N188" s="217" t="s">
        <v>41</v>
      </c>
      <c r="P188" s="168">
        <f>O188*H188</f>
        <v>0</v>
      </c>
      <c r="Q188" s="168">
        <v>5.4000000000000003E-3</v>
      </c>
      <c r="R188" s="168">
        <f>Q188*H188</f>
        <v>4.9680000000000002E-3</v>
      </c>
      <c r="S188" s="168">
        <v>0</v>
      </c>
      <c r="T188" s="169">
        <f>S188*H188</f>
        <v>0</v>
      </c>
      <c r="AR188" s="170" t="s">
        <v>237</v>
      </c>
      <c r="AT188" s="170" t="s">
        <v>636</v>
      </c>
      <c r="AU188" s="170" t="s">
        <v>88</v>
      </c>
      <c r="AY188" s="7" t="s">
        <v>177</v>
      </c>
      <c r="BE188" s="93">
        <f>IF(N188="základná",J188,0)</f>
        <v>0</v>
      </c>
      <c r="BF188" s="93">
        <f>IF(N188="znížená",J188,0)</f>
        <v>0</v>
      </c>
      <c r="BG188" s="93">
        <f>IF(N188="zákl. prenesená",J188,0)</f>
        <v>0</v>
      </c>
      <c r="BH188" s="93">
        <f>IF(N188="zníž. prenesená",J188,0)</f>
        <v>0</v>
      </c>
      <c r="BI188" s="93">
        <f>IF(N188="nulová",J188,0)</f>
        <v>0</v>
      </c>
      <c r="BJ188" s="7" t="s">
        <v>88</v>
      </c>
      <c r="BK188" s="93">
        <f>ROUND(I188*H188,2)</f>
        <v>0</v>
      </c>
      <c r="BL188" s="7" t="s">
        <v>182</v>
      </c>
      <c r="BM188" s="170" t="s">
        <v>639</v>
      </c>
    </row>
    <row r="189" spans="2:65" s="179" customFormat="1">
      <c r="B189" s="180"/>
      <c r="D189" s="173" t="s">
        <v>184</v>
      </c>
      <c r="E189" s="181"/>
      <c r="F189" s="182" t="s">
        <v>640</v>
      </c>
      <c r="H189" s="183">
        <v>0.92</v>
      </c>
      <c r="I189" s="184"/>
      <c r="L189" s="180"/>
      <c r="M189" s="185"/>
      <c r="T189" s="186"/>
      <c r="AT189" s="181" t="s">
        <v>184</v>
      </c>
      <c r="AU189" s="181" t="s">
        <v>88</v>
      </c>
      <c r="AV189" s="179" t="s">
        <v>88</v>
      </c>
      <c r="AW189" s="179" t="s">
        <v>29</v>
      </c>
      <c r="AX189" s="179" t="s">
        <v>82</v>
      </c>
      <c r="AY189" s="181" t="s">
        <v>177</v>
      </c>
    </row>
    <row r="190" spans="2:65" s="146" customFormat="1" ht="22.8" customHeight="1">
      <c r="B190" s="147"/>
      <c r="D190" s="148" t="s">
        <v>74</v>
      </c>
      <c r="E190" s="157" t="s">
        <v>204</v>
      </c>
      <c r="F190" s="157" t="s">
        <v>641</v>
      </c>
      <c r="I190" s="150"/>
      <c r="J190" s="158">
        <f>BK190</f>
        <v>0</v>
      </c>
      <c r="L190" s="147"/>
      <c r="M190" s="152"/>
      <c r="P190" s="153">
        <f>SUM(P191:P197)</f>
        <v>0</v>
      </c>
      <c r="R190" s="153">
        <f>SUM(R191:R197)</f>
        <v>4.8125106000000004</v>
      </c>
      <c r="T190" s="154">
        <f>SUM(T191:T197)</f>
        <v>0</v>
      </c>
      <c r="AR190" s="148" t="s">
        <v>82</v>
      </c>
      <c r="AT190" s="155" t="s">
        <v>74</v>
      </c>
      <c r="AU190" s="155" t="s">
        <v>82</v>
      </c>
      <c r="AY190" s="148" t="s">
        <v>177</v>
      </c>
      <c r="BK190" s="156">
        <f>SUM(BK191:BK197)</f>
        <v>0</v>
      </c>
    </row>
    <row r="191" spans="2:65" s="20" customFormat="1" ht="37.799999999999997" customHeight="1">
      <c r="B191" s="130"/>
      <c r="C191" s="159" t="s">
        <v>305</v>
      </c>
      <c r="D191" s="159" t="s">
        <v>179</v>
      </c>
      <c r="E191" s="160" t="s">
        <v>642</v>
      </c>
      <c r="F191" s="161" t="s">
        <v>643</v>
      </c>
      <c r="G191" s="162" t="s">
        <v>252</v>
      </c>
      <c r="H191" s="163">
        <v>0.46</v>
      </c>
      <c r="I191" s="164"/>
      <c r="J191" s="165">
        <f>ROUND(I191*H191,2)</f>
        <v>0</v>
      </c>
      <c r="K191" s="166"/>
      <c r="L191" s="21"/>
      <c r="M191" s="167"/>
      <c r="N191" s="129" t="s">
        <v>41</v>
      </c>
      <c r="P191" s="168">
        <f>O191*H191</f>
        <v>0</v>
      </c>
      <c r="Q191" s="168">
        <v>0.30360999999999999</v>
      </c>
      <c r="R191" s="168">
        <f>Q191*H191</f>
        <v>0.1396606</v>
      </c>
      <c r="S191" s="168">
        <v>0</v>
      </c>
      <c r="T191" s="169">
        <f>S191*H191</f>
        <v>0</v>
      </c>
      <c r="AR191" s="170" t="s">
        <v>182</v>
      </c>
      <c r="AT191" s="170" t="s">
        <v>179</v>
      </c>
      <c r="AU191" s="170" t="s">
        <v>88</v>
      </c>
      <c r="AY191" s="7" t="s">
        <v>177</v>
      </c>
      <c r="BE191" s="93">
        <f>IF(N191="základná",J191,0)</f>
        <v>0</v>
      </c>
      <c r="BF191" s="93">
        <f>IF(N191="znížená",J191,0)</f>
        <v>0</v>
      </c>
      <c r="BG191" s="93">
        <f>IF(N191="zákl. prenesená",J191,0)</f>
        <v>0</v>
      </c>
      <c r="BH191" s="93">
        <f>IF(N191="zníž. prenesená",J191,0)</f>
        <v>0</v>
      </c>
      <c r="BI191" s="93">
        <f>IF(N191="nulová",J191,0)</f>
        <v>0</v>
      </c>
      <c r="BJ191" s="7" t="s">
        <v>88</v>
      </c>
      <c r="BK191" s="93">
        <f>ROUND(I191*H191,2)</f>
        <v>0</v>
      </c>
      <c r="BL191" s="7" t="s">
        <v>182</v>
      </c>
      <c r="BM191" s="170" t="s">
        <v>644</v>
      </c>
    </row>
    <row r="192" spans="2:65" s="179" customFormat="1">
      <c r="B192" s="180"/>
      <c r="D192" s="173" t="s">
        <v>184</v>
      </c>
      <c r="E192" s="181"/>
      <c r="F192" s="182" t="s">
        <v>578</v>
      </c>
      <c r="H192" s="183">
        <v>0.46</v>
      </c>
      <c r="I192" s="184"/>
      <c r="L192" s="180"/>
      <c r="M192" s="185"/>
      <c r="T192" s="186"/>
      <c r="AT192" s="181" t="s">
        <v>184</v>
      </c>
      <c r="AU192" s="181" t="s">
        <v>88</v>
      </c>
      <c r="AV192" s="179" t="s">
        <v>88</v>
      </c>
      <c r="AW192" s="179" t="s">
        <v>29</v>
      </c>
      <c r="AX192" s="179" t="s">
        <v>82</v>
      </c>
      <c r="AY192" s="181" t="s">
        <v>177</v>
      </c>
    </row>
    <row r="193" spans="2:65" s="20" customFormat="1" ht="37.799999999999997" customHeight="1">
      <c r="B193" s="130"/>
      <c r="C193" s="159" t="s">
        <v>309</v>
      </c>
      <c r="D193" s="159" t="s">
        <v>179</v>
      </c>
      <c r="E193" s="160" t="s">
        <v>645</v>
      </c>
      <c r="F193" s="161" t="s">
        <v>646</v>
      </c>
      <c r="G193" s="162" t="s">
        <v>252</v>
      </c>
      <c r="H193" s="163">
        <v>10.27</v>
      </c>
      <c r="I193" s="164"/>
      <c r="J193" s="165">
        <f>ROUND(I193*H193,2)</f>
        <v>0</v>
      </c>
      <c r="K193" s="166"/>
      <c r="L193" s="21"/>
      <c r="M193" s="167"/>
      <c r="N193" s="129" t="s">
        <v>41</v>
      </c>
      <c r="P193" s="168">
        <f>O193*H193</f>
        <v>0</v>
      </c>
      <c r="Q193" s="168">
        <v>0.45500000000000002</v>
      </c>
      <c r="R193" s="168">
        <f>Q193*H193</f>
        <v>4.6728500000000004</v>
      </c>
      <c r="S193" s="168">
        <v>0</v>
      </c>
      <c r="T193" s="169">
        <f>S193*H193</f>
        <v>0</v>
      </c>
      <c r="AR193" s="170" t="s">
        <v>182</v>
      </c>
      <c r="AT193" s="170" t="s">
        <v>179</v>
      </c>
      <c r="AU193" s="170" t="s">
        <v>88</v>
      </c>
      <c r="AY193" s="7" t="s">
        <v>177</v>
      </c>
      <c r="BE193" s="93">
        <f>IF(N193="základná",J193,0)</f>
        <v>0</v>
      </c>
      <c r="BF193" s="93">
        <f>IF(N193="znížená",J193,0)</f>
        <v>0</v>
      </c>
      <c r="BG193" s="93">
        <f>IF(N193="zákl. prenesená",J193,0)</f>
        <v>0</v>
      </c>
      <c r="BH193" s="93">
        <f>IF(N193="zníž. prenesená",J193,0)</f>
        <v>0</v>
      </c>
      <c r="BI193" s="93">
        <f>IF(N193="nulová",J193,0)</f>
        <v>0</v>
      </c>
      <c r="BJ193" s="7" t="s">
        <v>88</v>
      </c>
      <c r="BK193" s="93">
        <f>ROUND(I193*H193,2)</f>
        <v>0</v>
      </c>
      <c r="BL193" s="7" t="s">
        <v>182</v>
      </c>
      <c r="BM193" s="170" t="s">
        <v>647</v>
      </c>
    </row>
    <row r="194" spans="2:65" s="179" customFormat="1">
      <c r="B194" s="180"/>
      <c r="D194" s="173" t="s">
        <v>184</v>
      </c>
      <c r="E194" s="181"/>
      <c r="F194" s="182" t="s">
        <v>576</v>
      </c>
      <c r="H194" s="183">
        <v>4.3499999999999996</v>
      </c>
      <c r="I194" s="184"/>
      <c r="L194" s="180"/>
      <c r="M194" s="185"/>
      <c r="T194" s="186"/>
      <c r="AT194" s="181" t="s">
        <v>184</v>
      </c>
      <c r="AU194" s="181" t="s">
        <v>88</v>
      </c>
      <c r="AV194" s="179" t="s">
        <v>88</v>
      </c>
      <c r="AW194" s="179" t="s">
        <v>29</v>
      </c>
      <c r="AX194" s="179" t="s">
        <v>75</v>
      </c>
      <c r="AY194" s="181" t="s">
        <v>177</v>
      </c>
    </row>
    <row r="195" spans="2:65" s="179" customFormat="1" ht="20.399999999999999">
      <c r="B195" s="180"/>
      <c r="D195" s="173" t="s">
        <v>184</v>
      </c>
      <c r="E195" s="181"/>
      <c r="F195" s="182" t="s">
        <v>577</v>
      </c>
      <c r="H195" s="183">
        <v>5.46</v>
      </c>
      <c r="I195" s="184"/>
      <c r="L195" s="180"/>
      <c r="M195" s="185"/>
      <c r="T195" s="186"/>
      <c r="AT195" s="181" t="s">
        <v>184</v>
      </c>
      <c r="AU195" s="181" t="s">
        <v>88</v>
      </c>
      <c r="AV195" s="179" t="s">
        <v>88</v>
      </c>
      <c r="AW195" s="179" t="s">
        <v>29</v>
      </c>
      <c r="AX195" s="179" t="s">
        <v>75</v>
      </c>
      <c r="AY195" s="181" t="s">
        <v>177</v>
      </c>
    </row>
    <row r="196" spans="2:65" s="179" customFormat="1">
      <c r="B196" s="180"/>
      <c r="D196" s="173" t="s">
        <v>184</v>
      </c>
      <c r="E196" s="181"/>
      <c r="F196" s="182" t="s">
        <v>578</v>
      </c>
      <c r="H196" s="183">
        <v>0.46</v>
      </c>
      <c r="I196" s="184"/>
      <c r="L196" s="180"/>
      <c r="M196" s="185"/>
      <c r="T196" s="186"/>
      <c r="AT196" s="181" t="s">
        <v>184</v>
      </c>
      <c r="AU196" s="181" t="s">
        <v>88</v>
      </c>
      <c r="AV196" s="179" t="s">
        <v>88</v>
      </c>
      <c r="AW196" s="179" t="s">
        <v>29</v>
      </c>
      <c r="AX196" s="179" t="s">
        <v>75</v>
      </c>
      <c r="AY196" s="181" t="s">
        <v>177</v>
      </c>
    </row>
    <row r="197" spans="2:65" s="187" customFormat="1">
      <c r="B197" s="188"/>
      <c r="D197" s="173" t="s">
        <v>184</v>
      </c>
      <c r="E197" s="189"/>
      <c r="F197" s="190" t="s">
        <v>189</v>
      </c>
      <c r="H197" s="191">
        <v>10.27</v>
      </c>
      <c r="I197" s="192"/>
      <c r="L197" s="188"/>
      <c r="M197" s="193"/>
      <c r="T197" s="194"/>
      <c r="AT197" s="189" t="s">
        <v>184</v>
      </c>
      <c r="AU197" s="189" t="s">
        <v>88</v>
      </c>
      <c r="AV197" s="187" t="s">
        <v>182</v>
      </c>
      <c r="AW197" s="187" t="s">
        <v>29</v>
      </c>
      <c r="AX197" s="187" t="s">
        <v>82</v>
      </c>
      <c r="AY197" s="189" t="s">
        <v>177</v>
      </c>
    </row>
    <row r="198" spans="2:65" s="146" customFormat="1" ht="22.8" customHeight="1">
      <c r="B198" s="147"/>
      <c r="D198" s="148" t="s">
        <v>74</v>
      </c>
      <c r="E198" s="157" t="s">
        <v>212</v>
      </c>
      <c r="F198" s="157" t="s">
        <v>314</v>
      </c>
      <c r="I198" s="150"/>
      <c r="J198" s="158">
        <f>BK198</f>
        <v>0</v>
      </c>
      <c r="L198" s="147"/>
      <c r="M198" s="152"/>
      <c r="P198" s="153">
        <f>P199</f>
        <v>0</v>
      </c>
      <c r="R198" s="153">
        <f>R199</f>
        <v>1.9384439999999999E-2</v>
      </c>
      <c r="T198" s="154">
        <f>T199</f>
        <v>0</v>
      </c>
      <c r="AR198" s="148" t="s">
        <v>82</v>
      </c>
      <c r="AT198" s="155" t="s">
        <v>74</v>
      </c>
      <c r="AU198" s="155" t="s">
        <v>82</v>
      </c>
      <c r="AY198" s="148" t="s">
        <v>177</v>
      </c>
      <c r="BK198" s="156">
        <f>BK199</f>
        <v>0</v>
      </c>
    </row>
    <row r="199" spans="2:65" s="20" customFormat="1" ht="24.15" customHeight="1">
      <c r="B199" s="130"/>
      <c r="C199" s="159" t="s">
        <v>315</v>
      </c>
      <c r="D199" s="159" t="s">
        <v>179</v>
      </c>
      <c r="E199" s="160" t="s">
        <v>648</v>
      </c>
      <c r="F199" s="161" t="s">
        <v>649</v>
      </c>
      <c r="G199" s="162" t="s">
        <v>252</v>
      </c>
      <c r="H199" s="163">
        <v>4.8220000000000001</v>
      </c>
      <c r="I199" s="164"/>
      <c r="J199" s="165">
        <f>ROUND(I199*H199,2)</f>
        <v>0</v>
      </c>
      <c r="K199" s="166"/>
      <c r="L199" s="21"/>
      <c r="M199" s="167"/>
      <c r="N199" s="129" t="s">
        <v>41</v>
      </c>
      <c r="P199" s="168">
        <f>O199*H199</f>
        <v>0</v>
      </c>
      <c r="Q199" s="168">
        <v>4.0200000000000001E-3</v>
      </c>
      <c r="R199" s="168">
        <f>Q199*H199</f>
        <v>1.9384439999999999E-2</v>
      </c>
      <c r="S199" s="168">
        <v>0</v>
      </c>
      <c r="T199" s="169">
        <f>S199*H199</f>
        <v>0</v>
      </c>
      <c r="AR199" s="170" t="s">
        <v>182</v>
      </c>
      <c r="AT199" s="170" t="s">
        <v>179</v>
      </c>
      <c r="AU199" s="170" t="s">
        <v>88</v>
      </c>
      <c r="AY199" s="7" t="s">
        <v>177</v>
      </c>
      <c r="BE199" s="93">
        <f>IF(N199="základná",J199,0)</f>
        <v>0</v>
      </c>
      <c r="BF199" s="93">
        <f>IF(N199="znížená",J199,0)</f>
        <v>0</v>
      </c>
      <c r="BG199" s="93">
        <f>IF(N199="zákl. prenesená",J199,0)</f>
        <v>0</v>
      </c>
      <c r="BH199" s="93">
        <f>IF(N199="zníž. prenesená",J199,0)</f>
        <v>0</v>
      </c>
      <c r="BI199" s="93">
        <f>IF(N199="nulová",J199,0)</f>
        <v>0</v>
      </c>
      <c r="BJ199" s="7" t="s">
        <v>88</v>
      </c>
      <c r="BK199" s="93">
        <f>ROUND(I199*H199,2)</f>
        <v>0</v>
      </c>
      <c r="BL199" s="7" t="s">
        <v>182</v>
      </c>
      <c r="BM199" s="170" t="s">
        <v>650</v>
      </c>
    </row>
    <row r="200" spans="2:65" s="146" customFormat="1" ht="22.8" customHeight="1">
      <c r="B200" s="147"/>
      <c r="D200" s="148" t="s">
        <v>74</v>
      </c>
      <c r="E200" s="157" t="s">
        <v>237</v>
      </c>
      <c r="F200" s="157" t="s">
        <v>651</v>
      </c>
      <c r="I200" s="150"/>
      <c r="J200" s="158">
        <f>BK200</f>
        <v>0</v>
      </c>
      <c r="L200" s="147"/>
      <c r="M200" s="152"/>
      <c r="P200" s="153">
        <f>SUM(P201:P208)</f>
        <v>0</v>
      </c>
      <c r="R200" s="153">
        <f>SUM(R201:R208)</f>
        <v>0.10514999999999999</v>
      </c>
      <c r="T200" s="154">
        <f>SUM(T201:T208)</f>
        <v>0</v>
      </c>
      <c r="AR200" s="148" t="s">
        <v>82</v>
      </c>
      <c r="AT200" s="155" t="s">
        <v>74</v>
      </c>
      <c r="AU200" s="155" t="s">
        <v>82</v>
      </c>
      <c r="AY200" s="148" t="s">
        <v>177</v>
      </c>
      <c r="BK200" s="156">
        <f>SUM(BK201:BK208)</f>
        <v>0</v>
      </c>
    </row>
    <row r="201" spans="2:65" s="20" customFormat="1" ht="33" customHeight="1">
      <c r="B201" s="130"/>
      <c r="C201" s="159" t="s">
        <v>320</v>
      </c>
      <c r="D201" s="159" t="s">
        <v>179</v>
      </c>
      <c r="E201" s="160" t="s">
        <v>652</v>
      </c>
      <c r="F201" s="161" t="s">
        <v>653</v>
      </c>
      <c r="G201" s="162" t="s">
        <v>318</v>
      </c>
      <c r="H201" s="163">
        <v>32</v>
      </c>
      <c r="I201" s="164"/>
      <c r="J201" s="165">
        <f t="shared" ref="J201:J208" si="5">ROUND(I201*H201,2)</f>
        <v>0</v>
      </c>
      <c r="K201" s="166"/>
      <c r="L201" s="21"/>
      <c r="M201" s="167"/>
      <c r="N201" s="129" t="s">
        <v>41</v>
      </c>
      <c r="P201" s="168">
        <f t="shared" ref="P201:P208" si="6">O201*H201</f>
        <v>0</v>
      </c>
      <c r="Q201" s="168">
        <v>0</v>
      </c>
      <c r="R201" s="168">
        <f t="shared" ref="R201:R208" si="7">Q201*H201</f>
        <v>0</v>
      </c>
      <c r="S201" s="168">
        <v>0</v>
      </c>
      <c r="T201" s="169">
        <f t="shared" ref="T201:T208" si="8">S201*H201</f>
        <v>0</v>
      </c>
      <c r="AR201" s="170" t="s">
        <v>182</v>
      </c>
      <c r="AT201" s="170" t="s">
        <v>179</v>
      </c>
      <c r="AU201" s="170" t="s">
        <v>88</v>
      </c>
      <c r="AY201" s="7" t="s">
        <v>177</v>
      </c>
      <c r="BE201" s="93">
        <f t="shared" ref="BE201:BE208" si="9">IF(N201="základná",J201,0)</f>
        <v>0</v>
      </c>
      <c r="BF201" s="93">
        <f t="shared" ref="BF201:BF208" si="10">IF(N201="znížená",J201,0)</f>
        <v>0</v>
      </c>
      <c r="BG201" s="93">
        <f t="shared" ref="BG201:BG208" si="11">IF(N201="zákl. prenesená",J201,0)</f>
        <v>0</v>
      </c>
      <c r="BH201" s="93">
        <f t="shared" ref="BH201:BH208" si="12">IF(N201="zníž. prenesená",J201,0)</f>
        <v>0</v>
      </c>
      <c r="BI201" s="93">
        <f t="shared" ref="BI201:BI208" si="13">IF(N201="nulová",J201,0)</f>
        <v>0</v>
      </c>
      <c r="BJ201" s="7" t="s">
        <v>88</v>
      </c>
      <c r="BK201" s="93">
        <f t="shared" ref="BK201:BK208" si="14">ROUND(I201*H201,2)</f>
        <v>0</v>
      </c>
      <c r="BL201" s="7" t="s">
        <v>182</v>
      </c>
      <c r="BM201" s="170" t="s">
        <v>654</v>
      </c>
    </row>
    <row r="202" spans="2:65" s="20" customFormat="1" ht="24.15" customHeight="1">
      <c r="B202" s="130"/>
      <c r="C202" s="207" t="s">
        <v>327</v>
      </c>
      <c r="D202" s="207" t="s">
        <v>636</v>
      </c>
      <c r="E202" s="208" t="s">
        <v>655</v>
      </c>
      <c r="F202" s="209" t="s">
        <v>656</v>
      </c>
      <c r="G202" s="210" t="s">
        <v>318</v>
      </c>
      <c r="H202" s="211">
        <v>32</v>
      </c>
      <c r="I202" s="212"/>
      <c r="J202" s="213">
        <f t="shared" si="5"/>
        <v>0</v>
      </c>
      <c r="K202" s="214"/>
      <c r="L202" s="215"/>
      <c r="M202" s="216"/>
      <c r="N202" s="217" t="s">
        <v>41</v>
      </c>
      <c r="P202" s="168">
        <f t="shared" si="6"/>
        <v>0</v>
      </c>
      <c r="Q202" s="168">
        <v>2.7999999999999998E-4</v>
      </c>
      <c r="R202" s="168">
        <f t="shared" si="7"/>
        <v>8.9599999999999992E-3</v>
      </c>
      <c r="S202" s="168">
        <v>0</v>
      </c>
      <c r="T202" s="169">
        <f t="shared" si="8"/>
        <v>0</v>
      </c>
      <c r="AR202" s="170" t="s">
        <v>237</v>
      </c>
      <c r="AT202" s="170" t="s">
        <v>636</v>
      </c>
      <c r="AU202" s="170" t="s">
        <v>88</v>
      </c>
      <c r="AY202" s="7" t="s">
        <v>177</v>
      </c>
      <c r="BE202" s="93">
        <f t="shared" si="9"/>
        <v>0</v>
      </c>
      <c r="BF202" s="93">
        <f t="shared" si="10"/>
        <v>0</v>
      </c>
      <c r="BG202" s="93">
        <f t="shared" si="11"/>
        <v>0</v>
      </c>
      <c r="BH202" s="93">
        <f t="shared" si="12"/>
        <v>0</v>
      </c>
      <c r="BI202" s="93">
        <f t="shared" si="13"/>
        <v>0</v>
      </c>
      <c r="BJ202" s="7" t="s">
        <v>88</v>
      </c>
      <c r="BK202" s="93">
        <f t="shared" si="14"/>
        <v>0</v>
      </c>
      <c r="BL202" s="7" t="s">
        <v>182</v>
      </c>
      <c r="BM202" s="170" t="s">
        <v>657</v>
      </c>
    </row>
    <row r="203" spans="2:65" s="20" customFormat="1" ht="24.15" customHeight="1">
      <c r="B203" s="130"/>
      <c r="C203" s="207" t="s">
        <v>335</v>
      </c>
      <c r="D203" s="207" t="s">
        <v>636</v>
      </c>
      <c r="E203" s="208" t="s">
        <v>658</v>
      </c>
      <c r="F203" s="209" t="s">
        <v>659</v>
      </c>
      <c r="G203" s="210" t="s">
        <v>366</v>
      </c>
      <c r="H203" s="211">
        <v>1</v>
      </c>
      <c r="I203" s="212"/>
      <c r="J203" s="213">
        <f t="shared" si="5"/>
        <v>0</v>
      </c>
      <c r="K203" s="214"/>
      <c r="L203" s="215"/>
      <c r="M203" s="216"/>
      <c r="N203" s="217" t="s">
        <v>41</v>
      </c>
      <c r="P203" s="168">
        <f t="shared" si="6"/>
        <v>0</v>
      </c>
      <c r="Q203" s="168">
        <v>6.0000000000000002E-5</v>
      </c>
      <c r="R203" s="168">
        <f t="shared" si="7"/>
        <v>6.0000000000000002E-5</v>
      </c>
      <c r="S203" s="168">
        <v>0</v>
      </c>
      <c r="T203" s="169">
        <f t="shared" si="8"/>
        <v>0</v>
      </c>
      <c r="AR203" s="170" t="s">
        <v>237</v>
      </c>
      <c r="AT203" s="170" t="s">
        <v>636</v>
      </c>
      <c r="AU203" s="170" t="s">
        <v>88</v>
      </c>
      <c r="AY203" s="7" t="s">
        <v>177</v>
      </c>
      <c r="BE203" s="93">
        <f t="shared" si="9"/>
        <v>0</v>
      </c>
      <c r="BF203" s="93">
        <f t="shared" si="10"/>
        <v>0</v>
      </c>
      <c r="BG203" s="93">
        <f t="shared" si="11"/>
        <v>0</v>
      </c>
      <c r="BH203" s="93">
        <f t="shared" si="12"/>
        <v>0</v>
      </c>
      <c r="BI203" s="93">
        <f t="shared" si="13"/>
        <v>0</v>
      </c>
      <c r="BJ203" s="7" t="s">
        <v>88</v>
      </c>
      <c r="BK203" s="93">
        <f t="shared" si="14"/>
        <v>0</v>
      </c>
      <c r="BL203" s="7" t="s">
        <v>182</v>
      </c>
      <c r="BM203" s="170" t="s">
        <v>660</v>
      </c>
    </row>
    <row r="204" spans="2:65" s="20" customFormat="1" ht="24.15" customHeight="1">
      <c r="B204" s="130"/>
      <c r="C204" s="159" t="s">
        <v>6</v>
      </c>
      <c r="D204" s="159" t="s">
        <v>179</v>
      </c>
      <c r="E204" s="160" t="s">
        <v>661</v>
      </c>
      <c r="F204" s="161" t="s">
        <v>662</v>
      </c>
      <c r="G204" s="162" t="s">
        <v>318</v>
      </c>
      <c r="H204" s="163">
        <v>32</v>
      </c>
      <c r="I204" s="164"/>
      <c r="J204" s="165">
        <f t="shared" si="5"/>
        <v>0</v>
      </c>
      <c r="K204" s="166"/>
      <c r="L204" s="21"/>
      <c r="M204" s="167"/>
      <c r="N204" s="129" t="s">
        <v>41</v>
      </c>
      <c r="P204" s="168">
        <f t="shared" si="6"/>
        <v>0</v>
      </c>
      <c r="Q204" s="168">
        <v>0</v>
      </c>
      <c r="R204" s="168">
        <f t="shared" si="7"/>
        <v>0</v>
      </c>
      <c r="S204" s="168">
        <v>0</v>
      </c>
      <c r="T204" s="169">
        <f t="shared" si="8"/>
        <v>0</v>
      </c>
      <c r="AR204" s="170" t="s">
        <v>182</v>
      </c>
      <c r="AT204" s="170" t="s">
        <v>179</v>
      </c>
      <c r="AU204" s="170" t="s">
        <v>88</v>
      </c>
      <c r="AY204" s="7" t="s">
        <v>177</v>
      </c>
      <c r="BE204" s="93">
        <f t="shared" si="9"/>
        <v>0</v>
      </c>
      <c r="BF204" s="93">
        <f t="shared" si="10"/>
        <v>0</v>
      </c>
      <c r="BG204" s="93">
        <f t="shared" si="11"/>
        <v>0</v>
      </c>
      <c r="BH204" s="93">
        <f t="shared" si="12"/>
        <v>0</v>
      </c>
      <c r="BI204" s="93">
        <f t="shared" si="13"/>
        <v>0</v>
      </c>
      <c r="BJ204" s="7" t="s">
        <v>88</v>
      </c>
      <c r="BK204" s="93">
        <f t="shared" si="14"/>
        <v>0</v>
      </c>
      <c r="BL204" s="7" t="s">
        <v>182</v>
      </c>
      <c r="BM204" s="170" t="s">
        <v>663</v>
      </c>
    </row>
    <row r="205" spans="2:65" s="20" customFormat="1" ht="16.5" customHeight="1">
      <c r="B205" s="130"/>
      <c r="C205" s="159" t="s">
        <v>346</v>
      </c>
      <c r="D205" s="159" t="s">
        <v>179</v>
      </c>
      <c r="E205" s="160" t="s">
        <v>664</v>
      </c>
      <c r="F205" s="161" t="s">
        <v>665</v>
      </c>
      <c r="G205" s="162" t="s">
        <v>318</v>
      </c>
      <c r="H205" s="163">
        <v>18.2</v>
      </c>
      <c r="I205" s="164"/>
      <c r="J205" s="165">
        <f t="shared" si="5"/>
        <v>0</v>
      </c>
      <c r="K205" s="166"/>
      <c r="L205" s="21"/>
      <c r="M205" s="167"/>
      <c r="N205" s="129" t="s">
        <v>41</v>
      </c>
      <c r="P205" s="168">
        <f t="shared" si="6"/>
        <v>0</v>
      </c>
      <c r="Q205" s="168">
        <v>0</v>
      </c>
      <c r="R205" s="168">
        <f t="shared" si="7"/>
        <v>0</v>
      </c>
      <c r="S205" s="168">
        <v>0</v>
      </c>
      <c r="T205" s="169">
        <f t="shared" si="8"/>
        <v>0</v>
      </c>
      <c r="AR205" s="170" t="s">
        <v>182</v>
      </c>
      <c r="AT205" s="170" t="s">
        <v>179</v>
      </c>
      <c r="AU205" s="170" t="s">
        <v>88</v>
      </c>
      <c r="AY205" s="7" t="s">
        <v>177</v>
      </c>
      <c r="BE205" s="93">
        <f t="shared" si="9"/>
        <v>0</v>
      </c>
      <c r="BF205" s="93">
        <f t="shared" si="10"/>
        <v>0</v>
      </c>
      <c r="BG205" s="93">
        <f t="shared" si="11"/>
        <v>0</v>
      </c>
      <c r="BH205" s="93">
        <f t="shared" si="12"/>
        <v>0</v>
      </c>
      <c r="BI205" s="93">
        <f t="shared" si="13"/>
        <v>0</v>
      </c>
      <c r="BJ205" s="7" t="s">
        <v>88</v>
      </c>
      <c r="BK205" s="93">
        <f t="shared" si="14"/>
        <v>0</v>
      </c>
      <c r="BL205" s="7" t="s">
        <v>182</v>
      </c>
      <c r="BM205" s="170" t="s">
        <v>666</v>
      </c>
    </row>
    <row r="206" spans="2:65" s="20" customFormat="1" ht="24.15" customHeight="1">
      <c r="B206" s="130"/>
      <c r="C206" s="159" t="s">
        <v>355</v>
      </c>
      <c r="D206" s="159" t="s">
        <v>179</v>
      </c>
      <c r="E206" s="160" t="s">
        <v>667</v>
      </c>
      <c r="F206" s="161" t="s">
        <v>668</v>
      </c>
      <c r="G206" s="162" t="s">
        <v>366</v>
      </c>
      <c r="H206" s="163">
        <v>1</v>
      </c>
      <c r="I206" s="164"/>
      <c r="J206" s="165">
        <f t="shared" si="5"/>
        <v>0</v>
      </c>
      <c r="K206" s="166"/>
      <c r="L206" s="21"/>
      <c r="M206" s="167"/>
      <c r="N206" s="129" t="s">
        <v>41</v>
      </c>
      <c r="P206" s="168">
        <f t="shared" si="6"/>
        <v>0</v>
      </c>
      <c r="Q206" s="168">
        <v>1.583E-2</v>
      </c>
      <c r="R206" s="168">
        <f t="shared" si="7"/>
        <v>1.583E-2</v>
      </c>
      <c r="S206" s="168">
        <v>0</v>
      </c>
      <c r="T206" s="169">
        <f t="shared" si="8"/>
        <v>0</v>
      </c>
      <c r="AR206" s="170" t="s">
        <v>182</v>
      </c>
      <c r="AT206" s="170" t="s">
        <v>179</v>
      </c>
      <c r="AU206" s="170" t="s">
        <v>88</v>
      </c>
      <c r="AY206" s="7" t="s">
        <v>177</v>
      </c>
      <c r="BE206" s="93">
        <f t="shared" si="9"/>
        <v>0</v>
      </c>
      <c r="BF206" s="93">
        <f t="shared" si="10"/>
        <v>0</v>
      </c>
      <c r="BG206" s="93">
        <f t="shared" si="11"/>
        <v>0</v>
      </c>
      <c r="BH206" s="93">
        <f t="shared" si="12"/>
        <v>0</v>
      </c>
      <c r="BI206" s="93">
        <f t="shared" si="13"/>
        <v>0</v>
      </c>
      <c r="BJ206" s="7" t="s">
        <v>88</v>
      </c>
      <c r="BK206" s="93">
        <f t="shared" si="14"/>
        <v>0</v>
      </c>
      <c r="BL206" s="7" t="s">
        <v>182</v>
      </c>
      <c r="BM206" s="170" t="s">
        <v>669</v>
      </c>
    </row>
    <row r="207" spans="2:65" s="20" customFormat="1" ht="24.15" customHeight="1">
      <c r="B207" s="130"/>
      <c r="C207" s="159" t="s">
        <v>359</v>
      </c>
      <c r="D207" s="159" t="s">
        <v>179</v>
      </c>
      <c r="E207" s="160" t="s">
        <v>670</v>
      </c>
      <c r="F207" s="161" t="s">
        <v>671</v>
      </c>
      <c r="G207" s="162" t="s">
        <v>366</v>
      </c>
      <c r="H207" s="163">
        <v>1</v>
      </c>
      <c r="I207" s="164"/>
      <c r="J207" s="165">
        <f t="shared" si="5"/>
        <v>0</v>
      </c>
      <c r="K207" s="166"/>
      <c r="L207" s="21"/>
      <c r="M207" s="167"/>
      <c r="N207" s="129" t="s">
        <v>41</v>
      </c>
      <c r="P207" s="168">
        <f t="shared" si="6"/>
        <v>0</v>
      </c>
      <c r="Q207" s="168">
        <v>6.3E-3</v>
      </c>
      <c r="R207" s="168">
        <f t="shared" si="7"/>
        <v>6.3E-3</v>
      </c>
      <c r="S207" s="168">
        <v>0</v>
      </c>
      <c r="T207" s="169">
        <f t="shared" si="8"/>
        <v>0</v>
      </c>
      <c r="AR207" s="170" t="s">
        <v>182</v>
      </c>
      <c r="AT207" s="170" t="s">
        <v>179</v>
      </c>
      <c r="AU207" s="170" t="s">
        <v>88</v>
      </c>
      <c r="AY207" s="7" t="s">
        <v>177</v>
      </c>
      <c r="BE207" s="93">
        <f t="shared" si="9"/>
        <v>0</v>
      </c>
      <c r="BF207" s="93">
        <f t="shared" si="10"/>
        <v>0</v>
      </c>
      <c r="BG207" s="93">
        <f t="shared" si="11"/>
        <v>0</v>
      </c>
      <c r="BH207" s="93">
        <f t="shared" si="12"/>
        <v>0</v>
      </c>
      <c r="BI207" s="93">
        <f t="shared" si="13"/>
        <v>0</v>
      </c>
      <c r="BJ207" s="7" t="s">
        <v>88</v>
      </c>
      <c r="BK207" s="93">
        <f t="shared" si="14"/>
        <v>0</v>
      </c>
      <c r="BL207" s="7" t="s">
        <v>182</v>
      </c>
      <c r="BM207" s="170" t="s">
        <v>672</v>
      </c>
    </row>
    <row r="208" spans="2:65" s="20" customFormat="1" ht="24.15" customHeight="1">
      <c r="B208" s="130"/>
      <c r="C208" s="207" t="s">
        <v>363</v>
      </c>
      <c r="D208" s="207" t="s">
        <v>636</v>
      </c>
      <c r="E208" s="208" t="s">
        <v>673</v>
      </c>
      <c r="F208" s="209" t="s">
        <v>674</v>
      </c>
      <c r="G208" s="210" t="s">
        <v>366</v>
      </c>
      <c r="H208" s="211">
        <v>1</v>
      </c>
      <c r="I208" s="212"/>
      <c r="J208" s="213">
        <f t="shared" si="5"/>
        <v>0</v>
      </c>
      <c r="K208" s="214"/>
      <c r="L208" s="215"/>
      <c r="M208" s="216"/>
      <c r="N208" s="217" t="s">
        <v>41</v>
      </c>
      <c r="P208" s="168">
        <f t="shared" si="6"/>
        <v>0</v>
      </c>
      <c r="Q208" s="168">
        <v>7.3999999999999996E-2</v>
      </c>
      <c r="R208" s="168">
        <f t="shared" si="7"/>
        <v>7.3999999999999996E-2</v>
      </c>
      <c r="S208" s="168">
        <v>0</v>
      </c>
      <c r="T208" s="169">
        <f t="shared" si="8"/>
        <v>0</v>
      </c>
      <c r="AR208" s="170" t="s">
        <v>237</v>
      </c>
      <c r="AT208" s="170" t="s">
        <v>636</v>
      </c>
      <c r="AU208" s="170" t="s">
        <v>88</v>
      </c>
      <c r="AY208" s="7" t="s">
        <v>177</v>
      </c>
      <c r="BE208" s="93">
        <f t="shared" si="9"/>
        <v>0</v>
      </c>
      <c r="BF208" s="93">
        <f t="shared" si="10"/>
        <v>0</v>
      </c>
      <c r="BG208" s="93">
        <f t="shared" si="11"/>
        <v>0</v>
      </c>
      <c r="BH208" s="93">
        <f t="shared" si="12"/>
        <v>0</v>
      </c>
      <c r="BI208" s="93">
        <f t="shared" si="13"/>
        <v>0</v>
      </c>
      <c r="BJ208" s="7" t="s">
        <v>88</v>
      </c>
      <c r="BK208" s="93">
        <f t="shared" si="14"/>
        <v>0</v>
      </c>
      <c r="BL208" s="7" t="s">
        <v>182</v>
      </c>
      <c r="BM208" s="170" t="s">
        <v>675</v>
      </c>
    </row>
    <row r="209" spans="2:65" s="146" customFormat="1" ht="22.8" customHeight="1">
      <c r="B209" s="147"/>
      <c r="D209" s="148" t="s">
        <v>74</v>
      </c>
      <c r="E209" s="157" t="s">
        <v>242</v>
      </c>
      <c r="F209" s="157" t="s">
        <v>326</v>
      </c>
      <c r="I209" s="150"/>
      <c r="J209" s="158">
        <f>BK209</f>
        <v>0</v>
      </c>
      <c r="L209" s="147"/>
      <c r="M209" s="152"/>
      <c r="P209" s="153">
        <f>SUM(P210:P214)</f>
        <v>0</v>
      </c>
      <c r="R209" s="153">
        <f>SUM(R210:R214)</f>
        <v>1.0760000000000001E-3</v>
      </c>
      <c r="T209" s="154">
        <f>SUM(T210:T214)</f>
        <v>0</v>
      </c>
      <c r="AR209" s="148" t="s">
        <v>82</v>
      </c>
      <c r="AT209" s="155" t="s">
        <v>74</v>
      </c>
      <c r="AU209" s="155" t="s">
        <v>82</v>
      </c>
      <c r="AY209" s="148" t="s">
        <v>177</v>
      </c>
      <c r="BK209" s="156">
        <f>SUM(BK210:BK214)</f>
        <v>0</v>
      </c>
    </row>
    <row r="210" spans="2:65" s="20" customFormat="1" ht="24.15" customHeight="1">
      <c r="B210" s="130"/>
      <c r="C210" s="159" t="s">
        <v>370</v>
      </c>
      <c r="D210" s="159" t="s">
        <v>179</v>
      </c>
      <c r="E210" s="160" t="s">
        <v>676</v>
      </c>
      <c r="F210" s="161" t="s">
        <v>677</v>
      </c>
      <c r="G210" s="162" t="s">
        <v>318</v>
      </c>
      <c r="H210" s="163">
        <v>53.8</v>
      </c>
      <c r="I210" s="164"/>
      <c r="J210" s="165">
        <f>ROUND(I210*H210,2)</f>
        <v>0</v>
      </c>
      <c r="K210" s="166"/>
      <c r="L210" s="21"/>
      <c r="M210" s="167"/>
      <c r="N210" s="129" t="s">
        <v>41</v>
      </c>
      <c r="P210" s="168">
        <f>O210*H210</f>
        <v>0</v>
      </c>
      <c r="Q210" s="168">
        <v>2.0000000000000002E-5</v>
      </c>
      <c r="R210" s="168">
        <f>Q210*H210</f>
        <v>1.0760000000000001E-3</v>
      </c>
      <c r="S210" s="168">
        <v>0</v>
      </c>
      <c r="T210" s="169">
        <f>S210*H210</f>
        <v>0</v>
      </c>
      <c r="AR210" s="170" t="s">
        <v>182</v>
      </c>
      <c r="AT210" s="170" t="s">
        <v>179</v>
      </c>
      <c r="AU210" s="170" t="s">
        <v>88</v>
      </c>
      <c r="AY210" s="7" t="s">
        <v>177</v>
      </c>
      <c r="BE210" s="93">
        <f>IF(N210="základná",J210,0)</f>
        <v>0</v>
      </c>
      <c r="BF210" s="93">
        <f>IF(N210="znížená",J210,0)</f>
        <v>0</v>
      </c>
      <c r="BG210" s="93">
        <f>IF(N210="zákl. prenesená",J210,0)</f>
        <v>0</v>
      </c>
      <c r="BH210" s="93">
        <f>IF(N210="zníž. prenesená",J210,0)</f>
        <v>0</v>
      </c>
      <c r="BI210" s="93">
        <f>IF(N210="nulová",J210,0)</f>
        <v>0</v>
      </c>
      <c r="BJ210" s="7" t="s">
        <v>88</v>
      </c>
      <c r="BK210" s="93">
        <f>ROUND(I210*H210,2)</f>
        <v>0</v>
      </c>
      <c r="BL210" s="7" t="s">
        <v>182</v>
      </c>
      <c r="BM210" s="170" t="s">
        <v>678</v>
      </c>
    </row>
    <row r="211" spans="2:65" s="179" customFormat="1">
      <c r="B211" s="180"/>
      <c r="D211" s="173" t="s">
        <v>184</v>
      </c>
      <c r="E211" s="181"/>
      <c r="F211" s="182" t="s">
        <v>679</v>
      </c>
      <c r="H211" s="183">
        <v>17.399999999999999</v>
      </c>
      <c r="I211" s="184"/>
      <c r="L211" s="180"/>
      <c r="M211" s="185"/>
      <c r="T211" s="186"/>
      <c r="AT211" s="181" t="s">
        <v>184</v>
      </c>
      <c r="AU211" s="181" t="s">
        <v>88</v>
      </c>
      <c r="AV211" s="179" t="s">
        <v>88</v>
      </c>
      <c r="AW211" s="179" t="s">
        <v>29</v>
      </c>
      <c r="AX211" s="179" t="s">
        <v>75</v>
      </c>
      <c r="AY211" s="181" t="s">
        <v>177</v>
      </c>
    </row>
    <row r="212" spans="2:65" s="179" customFormat="1" ht="20.399999999999999">
      <c r="B212" s="180"/>
      <c r="D212" s="173" t="s">
        <v>184</v>
      </c>
      <c r="E212" s="181"/>
      <c r="F212" s="182" t="s">
        <v>680</v>
      </c>
      <c r="H212" s="183">
        <v>36.4</v>
      </c>
      <c r="I212" s="184"/>
      <c r="L212" s="180"/>
      <c r="M212" s="185"/>
      <c r="T212" s="186"/>
      <c r="AT212" s="181" t="s">
        <v>184</v>
      </c>
      <c r="AU212" s="181" t="s">
        <v>88</v>
      </c>
      <c r="AV212" s="179" t="s">
        <v>88</v>
      </c>
      <c r="AW212" s="179" t="s">
        <v>29</v>
      </c>
      <c r="AX212" s="179" t="s">
        <v>75</v>
      </c>
      <c r="AY212" s="181" t="s">
        <v>177</v>
      </c>
    </row>
    <row r="213" spans="2:65" s="187" customFormat="1">
      <c r="B213" s="188"/>
      <c r="D213" s="173" t="s">
        <v>184</v>
      </c>
      <c r="E213" s="189"/>
      <c r="F213" s="190" t="s">
        <v>189</v>
      </c>
      <c r="H213" s="191">
        <v>53.8</v>
      </c>
      <c r="I213" s="192"/>
      <c r="L213" s="188"/>
      <c r="M213" s="193"/>
      <c r="T213" s="194"/>
      <c r="AT213" s="189" t="s">
        <v>184</v>
      </c>
      <c r="AU213" s="189" t="s">
        <v>88</v>
      </c>
      <c r="AV213" s="187" t="s">
        <v>182</v>
      </c>
      <c r="AW213" s="187" t="s">
        <v>29</v>
      </c>
      <c r="AX213" s="187" t="s">
        <v>82</v>
      </c>
      <c r="AY213" s="189" t="s">
        <v>177</v>
      </c>
    </row>
    <row r="214" spans="2:65" s="20" customFormat="1" ht="16.5" customHeight="1">
      <c r="B214" s="130"/>
      <c r="C214" s="159" t="s">
        <v>375</v>
      </c>
      <c r="D214" s="159" t="s">
        <v>179</v>
      </c>
      <c r="E214" s="160" t="s">
        <v>681</v>
      </c>
      <c r="F214" s="161" t="s">
        <v>682</v>
      </c>
      <c r="G214" s="162" t="s">
        <v>366</v>
      </c>
      <c r="H214" s="163">
        <v>3</v>
      </c>
      <c r="I214" s="164"/>
      <c r="J214" s="165">
        <f>ROUND(I214*H214,2)</f>
        <v>0</v>
      </c>
      <c r="K214" s="166"/>
      <c r="L214" s="21"/>
      <c r="M214" s="167"/>
      <c r="N214" s="129" t="s">
        <v>41</v>
      </c>
      <c r="P214" s="168">
        <f>O214*H214</f>
        <v>0</v>
      </c>
      <c r="Q214" s="168">
        <v>0</v>
      </c>
      <c r="R214" s="168">
        <f>Q214*H214</f>
        <v>0</v>
      </c>
      <c r="S214" s="168">
        <v>0</v>
      </c>
      <c r="T214" s="169">
        <f>S214*H214</f>
        <v>0</v>
      </c>
      <c r="AR214" s="170" t="s">
        <v>182</v>
      </c>
      <c r="AT214" s="170" t="s">
        <v>179</v>
      </c>
      <c r="AU214" s="170" t="s">
        <v>88</v>
      </c>
      <c r="AY214" s="7" t="s">
        <v>177</v>
      </c>
      <c r="BE214" s="93">
        <f>IF(N214="základná",J214,0)</f>
        <v>0</v>
      </c>
      <c r="BF214" s="93">
        <f>IF(N214="znížená",J214,0)</f>
        <v>0</v>
      </c>
      <c r="BG214" s="93">
        <f>IF(N214="zákl. prenesená",J214,0)</f>
        <v>0</v>
      </c>
      <c r="BH214" s="93">
        <f>IF(N214="zníž. prenesená",J214,0)</f>
        <v>0</v>
      </c>
      <c r="BI214" s="93">
        <f>IF(N214="nulová",J214,0)</f>
        <v>0</v>
      </c>
      <c r="BJ214" s="7" t="s">
        <v>88</v>
      </c>
      <c r="BK214" s="93">
        <f>ROUND(I214*H214,2)</f>
        <v>0</v>
      </c>
      <c r="BL214" s="7" t="s">
        <v>182</v>
      </c>
      <c r="BM214" s="170" t="s">
        <v>683</v>
      </c>
    </row>
    <row r="215" spans="2:65" s="146" customFormat="1" ht="22.8" customHeight="1">
      <c r="B215" s="147"/>
      <c r="D215" s="148" t="s">
        <v>74</v>
      </c>
      <c r="E215" s="157" t="s">
        <v>465</v>
      </c>
      <c r="F215" s="157" t="s">
        <v>466</v>
      </c>
      <c r="I215" s="150"/>
      <c r="J215" s="158">
        <f>BK215</f>
        <v>0</v>
      </c>
      <c r="L215" s="147"/>
      <c r="M215" s="152"/>
      <c r="P215" s="153">
        <f>P216</f>
        <v>0</v>
      </c>
      <c r="R215" s="153">
        <f>R216</f>
        <v>0</v>
      </c>
      <c r="T215" s="154">
        <f>T216</f>
        <v>0</v>
      </c>
      <c r="AR215" s="148" t="s">
        <v>82</v>
      </c>
      <c r="AT215" s="155" t="s">
        <v>74</v>
      </c>
      <c r="AU215" s="155" t="s">
        <v>82</v>
      </c>
      <c r="AY215" s="148" t="s">
        <v>177</v>
      </c>
      <c r="BK215" s="156">
        <f>BK216</f>
        <v>0</v>
      </c>
    </row>
    <row r="216" spans="2:65" s="20" customFormat="1" ht="33" customHeight="1">
      <c r="B216" s="130"/>
      <c r="C216" s="159" t="s">
        <v>380</v>
      </c>
      <c r="D216" s="159" t="s">
        <v>179</v>
      </c>
      <c r="E216" s="160" t="s">
        <v>684</v>
      </c>
      <c r="F216" s="161" t="s">
        <v>685</v>
      </c>
      <c r="G216" s="162" t="s">
        <v>686</v>
      </c>
      <c r="H216" s="163">
        <v>6.6950000000000003</v>
      </c>
      <c r="I216" s="164"/>
      <c r="J216" s="165">
        <f>ROUND(I216*H216,2)</f>
        <v>0</v>
      </c>
      <c r="K216" s="166"/>
      <c r="L216" s="21"/>
      <c r="M216" s="167"/>
      <c r="N216" s="129" t="s">
        <v>41</v>
      </c>
      <c r="P216" s="168">
        <f>O216*H216</f>
        <v>0</v>
      </c>
      <c r="Q216" s="168">
        <v>0</v>
      </c>
      <c r="R216" s="168">
        <f>Q216*H216</f>
        <v>0</v>
      </c>
      <c r="S216" s="168">
        <v>0</v>
      </c>
      <c r="T216" s="169">
        <f>S216*H216</f>
        <v>0</v>
      </c>
      <c r="AR216" s="170" t="s">
        <v>182</v>
      </c>
      <c r="AT216" s="170" t="s">
        <v>179</v>
      </c>
      <c r="AU216" s="170" t="s">
        <v>88</v>
      </c>
      <c r="AY216" s="7" t="s">
        <v>177</v>
      </c>
      <c r="BE216" s="93">
        <f>IF(N216="základná",J216,0)</f>
        <v>0</v>
      </c>
      <c r="BF216" s="93">
        <f>IF(N216="znížená",J216,0)</f>
        <v>0</v>
      </c>
      <c r="BG216" s="93">
        <f>IF(N216="zákl. prenesená",J216,0)</f>
        <v>0</v>
      </c>
      <c r="BH216" s="93">
        <f>IF(N216="zníž. prenesená",J216,0)</f>
        <v>0</v>
      </c>
      <c r="BI216" s="93">
        <f>IF(N216="nulová",J216,0)</f>
        <v>0</v>
      </c>
      <c r="BJ216" s="7" t="s">
        <v>88</v>
      </c>
      <c r="BK216" s="93">
        <f>ROUND(I216*H216,2)</f>
        <v>0</v>
      </c>
      <c r="BL216" s="7" t="s">
        <v>182</v>
      </c>
      <c r="BM216" s="170" t="s">
        <v>687</v>
      </c>
    </row>
    <row r="217" spans="2:65" s="146" customFormat="1" ht="25.95" customHeight="1">
      <c r="B217" s="147"/>
      <c r="D217" s="148" t="s">
        <v>74</v>
      </c>
      <c r="E217" s="149" t="s">
        <v>471</v>
      </c>
      <c r="F217" s="149" t="s">
        <v>472</v>
      </c>
      <c r="I217" s="150"/>
      <c r="J217" s="151">
        <f>BK217</f>
        <v>0</v>
      </c>
      <c r="L217" s="147"/>
      <c r="M217" s="152"/>
      <c r="P217" s="153">
        <f>P218+P224+P230</f>
        <v>0</v>
      </c>
      <c r="R217" s="153">
        <f>R218+R224+R230</f>
        <v>4.1264799999999997E-2</v>
      </c>
      <c r="T217" s="154">
        <f>T218+T224+T230</f>
        <v>0.1714</v>
      </c>
      <c r="AR217" s="148" t="s">
        <v>88</v>
      </c>
      <c r="AT217" s="155" t="s">
        <v>74</v>
      </c>
      <c r="AU217" s="155" t="s">
        <v>75</v>
      </c>
      <c r="AY217" s="148" t="s">
        <v>177</v>
      </c>
      <c r="BK217" s="156">
        <f>BK218+BK224+BK230</f>
        <v>0</v>
      </c>
    </row>
    <row r="218" spans="2:65" s="146" customFormat="1" ht="22.8" customHeight="1">
      <c r="B218" s="147"/>
      <c r="D218" s="148" t="s">
        <v>74</v>
      </c>
      <c r="E218" s="157" t="s">
        <v>688</v>
      </c>
      <c r="F218" s="157" t="s">
        <v>689</v>
      </c>
      <c r="I218" s="150"/>
      <c r="J218" s="158">
        <f>BK218</f>
        <v>0</v>
      </c>
      <c r="L218" s="147"/>
      <c r="M218" s="152"/>
      <c r="P218" s="153">
        <f>SUM(P219:P223)</f>
        <v>0</v>
      </c>
      <c r="R218" s="153">
        <f>SUM(R219:R223)</f>
        <v>2.9871719999999997E-2</v>
      </c>
      <c r="T218" s="154">
        <f>SUM(T219:T223)</f>
        <v>0.1714</v>
      </c>
      <c r="AR218" s="148" t="s">
        <v>88</v>
      </c>
      <c r="AT218" s="155" t="s">
        <v>74</v>
      </c>
      <c r="AU218" s="155" t="s">
        <v>82</v>
      </c>
      <c r="AY218" s="148" t="s">
        <v>177</v>
      </c>
      <c r="BK218" s="156">
        <f>SUM(BK219:BK223)</f>
        <v>0</v>
      </c>
    </row>
    <row r="219" spans="2:65" s="20" customFormat="1" ht="16.5" customHeight="1">
      <c r="B219" s="130"/>
      <c r="C219" s="159" t="s">
        <v>387</v>
      </c>
      <c r="D219" s="159" t="s">
        <v>179</v>
      </c>
      <c r="E219" s="160" t="s">
        <v>690</v>
      </c>
      <c r="F219" s="161" t="s">
        <v>691</v>
      </c>
      <c r="G219" s="162" t="s">
        <v>318</v>
      </c>
      <c r="H219" s="163">
        <v>18.2</v>
      </c>
      <c r="I219" s="164"/>
      <c r="J219" s="165">
        <f>ROUND(I219*H219,2)</f>
        <v>0</v>
      </c>
      <c r="K219" s="166"/>
      <c r="L219" s="21"/>
      <c r="M219" s="167"/>
      <c r="N219" s="129" t="s">
        <v>41</v>
      </c>
      <c r="P219" s="168">
        <f>O219*H219</f>
        <v>0</v>
      </c>
      <c r="Q219" s="168">
        <v>9.0459999999999998E-4</v>
      </c>
      <c r="R219" s="168">
        <f>Q219*H219</f>
        <v>1.6463719999999998E-2</v>
      </c>
      <c r="S219" s="168">
        <v>0</v>
      </c>
      <c r="T219" s="169">
        <f>S219*H219</f>
        <v>0</v>
      </c>
      <c r="AR219" s="170" t="s">
        <v>301</v>
      </c>
      <c r="AT219" s="170" t="s">
        <v>179</v>
      </c>
      <c r="AU219" s="170" t="s">
        <v>88</v>
      </c>
      <c r="AY219" s="7" t="s">
        <v>177</v>
      </c>
      <c r="BE219" s="93">
        <f>IF(N219="základná",J219,0)</f>
        <v>0</v>
      </c>
      <c r="BF219" s="93">
        <f>IF(N219="znížená",J219,0)</f>
        <v>0</v>
      </c>
      <c r="BG219" s="93">
        <f>IF(N219="zákl. prenesená",J219,0)</f>
        <v>0</v>
      </c>
      <c r="BH219" s="93">
        <f>IF(N219="zníž. prenesená",J219,0)</f>
        <v>0</v>
      </c>
      <c r="BI219" s="93">
        <f>IF(N219="nulová",J219,0)</f>
        <v>0</v>
      </c>
      <c r="BJ219" s="7" t="s">
        <v>88</v>
      </c>
      <c r="BK219" s="93">
        <f>ROUND(I219*H219,2)</f>
        <v>0</v>
      </c>
      <c r="BL219" s="7" t="s">
        <v>301</v>
      </c>
      <c r="BM219" s="170" t="s">
        <v>692</v>
      </c>
    </row>
    <row r="220" spans="2:65" s="20" customFormat="1" ht="16.5" customHeight="1">
      <c r="B220" s="130"/>
      <c r="C220" s="159" t="s">
        <v>395</v>
      </c>
      <c r="D220" s="159" t="s">
        <v>179</v>
      </c>
      <c r="E220" s="160" t="s">
        <v>693</v>
      </c>
      <c r="F220" s="161" t="s">
        <v>694</v>
      </c>
      <c r="G220" s="162" t="s">
        <v>366</v>
      </c>
      <c r="H220" s="163">
        <v>4</v>
      </c>
      <c r="I220" s="164"/>
      <c r="J220" s="165">
        <f>ROUND(I220*H220,2)</f>
        <v>0</v>
      </c>
      <c r="K220" s="166"/>
      <c r="L220" s="21"/>
      <c r="M220" s="167"/>
      <c r="N220" s="129" t="s">
        <v>41</v>
      </c>
      <c r="P220" s="168">
        <f>O220*H220</f>
        <v>0</v>
      </c>
      <c r="Q220" s="168">
        <v>0</v>
      </c>
      <c r="R220" s="168">
        <f>Q220*H220</f>
        <v>0</v>
      </c>
      <c r="S220" s="168">
        <v>4.2849999999999999E-2</v>
      </c>
      <c r="T220" s="169">
        <f>S220*H220</f>
        <v>0.1714</v>
      </c>
      <c r="AR220" s="170" t="s">
        <v>301</v>
      </c>
      <c r="AT220" s="170" t="s">
        <v>179</v>
      </c>
      <c r="AU220" s="170" t="s">
        <v>88</v>
      </c>
      <c r="AY220" s="7" t="s">
        <v>177</v>
      </c>
      <c r="BE220" s="93">
        <f>IF(N220="základná",J220,0)</f>
        <v>0</v>
      </c>
      <c r="BF220" s="93">
        <f>IF(N220="znížená",J220,0)</f>
        <v>0</v>
      </c>
      <c r="BG220" s="93">
        <f>IF(N220="zákl. prenesená",J220,0)</f>
        <v>0</v>
      </c>
      <c r="BH220" s="93">
        <f>IF(N220="zníž. prenesená",J220,0)</f>
        <v>0</v>
      </c>
      <c r="BI220" s="93">
        <f>IF(N220="nulová",J220,0)</f>
        <v>0</v>
      </c>
      <c r="BJ220" s="7" t="s">
        <v>88</v>
      </c>
      <c r="BK220" s="93">
        <f>ROUND(I220*H220,2)</f>
        <v>0</v>
      </c>
      <c r="BL220" s="7" t="s">
        <v>301</v>
      </c>
      <c r="BM220" s="170" t="s">
        <v>695</v>
      </c>
    </row>
    <row r="221" spans="2:65" s="20" customFormat="1" ht="24.15" customHeight="1">
      <c r="B221" s="130"/>
      <c r="C221" s="159" t="s">
        <v>399</v>
      </c>
      <c r="D221" s="159" t="s">
        <v>179</v>
      </c>
      <c r="E221" s="160" t="s">
        <v>696</v>
      </c>
      <c r="F221" s="161" t="s">
        <v>697</v>
      </c>
      <c r="G221" s="162" t="s">
        <v>366</v>
      </c>
      <c r="H221" s="163">
        <v>4</v>
      </c>
      <c r="I221" s="164"/>
      <c r="J221" s="165">
        <f>ROUND(I221*H221,2)</f>
        <v>0</v>
      </c>
      <c r="K221" s="166"/>
      <c r="L221" s="21"/>
      <c r="M221" s="167"/>
      <c r="N221" s="129" t="s">
        <v>41</v>
      </c>
      <c r="P221" s="168">
        <f>O221*H221</f>
        <v>0</v>
      </c>
      <c r="Q221" s="168">
        <v>4.6200000000000001E-4</v>
      </c>
      <c r="R221" s="168">
        <f>Q221*H221</f>
        <v>1.848E-3</v>
      </c>
      <c r="S221" s="168">
        <v>0</v>
      </c>
      <c r="T221" s="169">
        <f>S221*H221</f>
        <v>0</v>
      </c>
      <c r="AR221" s="170" t="s">
        <v>301</v>
      </c>
      <c r="AT221" s="170" t="s">
        <v>179</v>
      </c>
      <c r="AU221" s="170" t="s">
        <v>88</v>
      </c>
      <c r="AY221" s="7" t="s">
        <v>177</v>
      </c>
      <c r="BE221" s="93">
        <f>IF(N221="základná",J221,0)</f>
        <v>0</v>
      </c>
      <c r="BF221" s="93">
        <f>IF(N221="znížená",J221,0)</f>
        <v>0</v>
      </c>
      <c r="BG221" s="93">
        <f>IF(N221="zákl. prenesená",J221,0)</f>
        <v>0</v>
      </c>
      <c r="BH221" s="93">
        <f>IF(N221="zníž. prenesená",J221,0)</f>
        <v>0</v>
      </c>
      <c r="BI221" s="93">
        <f>IF(N221="nulová",J221,0)</f>
        <v>0</v>
      </c>
      <c r="BJ221" s="7" t="s">
        <v>88</v>
      </c>
      <c r="BK221" s="93">
        <f>ROUND(I221*H221,2)</f>
        <v>0</v>
      </c>
      <c r="BL221" s="7" t="s">
        <v>301</v>
      </c>
      <c r="BM221" s="170" t="s">
        <v>698</v>
      </c>
    </row>
    <row r="222" spans="2:65" s="20" customFormat="1" ht="49.05" customHeight="1">
      <c r="B222" s="130"/>
      <c r="C222" s="207" t="s">
        <v>403</v>
      </c>
      <c r="D222" s="207" t="s">
        <v>636</v>
      </c>
      <c r="E222" s="208" t="s">
        <v>699</v>
      </c>
      <c r="F222" s="209" t="s">
        <v>700</v>
      </c>
      <c r="G222" s="210" t="s">
        <v>366</v>
      </c>
      <c r="H222" s="211">
        <v>4</v>
      </c>
      <c r="I222" s="212"/>
      <c r="J222" s="213">
        <f>ROUND(I222*H222,2)</f>
        <v>0</v>
      </c>
      <c r="K222" s="214"/>
      <c r="L222" s="215"/>
      <c r="M222" s="216"/>
      <c r="N222" s="217" t="s">
        <v>41</v>
      </c>
      <c r="P222" s="168">
        <f>O222*H222</f>
        <v>0</v>
      </c>
      <c r="Q222" s="168">
        <v>2.8900000000000002E-3</v>
      </c>
      <c r="R222" s="168">
        <f>Q222*H222</f>
        <v>1.1560000000000001E-2</v>
      </c>
      <c r="S222" s="168">
        <v>0</v>
      </c>
      <c r="T222" s="169">
        <f>S222*H222</f>
        <v>0</v>
      </c>
      <c r="AR222" s="170" t="s">
        <v>395</v>
      </c>
      <c r="AT222" s="170" t="s">
        <v>636</v>
      </c>
      <c r="AU222" s="170" t="s">
        <v>88</v>
      </c>
      <c r="AY222" s="7" t="s">
        <v>177</v>
      </c>
      <c r="BE222" s="93">
        <f>IF(N222="základná",J222,0)</f>
        <v>0</v>
      </c>
      <c r="BF222" s="93">
        <f>IF(N222="znížená",J222,0)</f>
        <v>0</v>
      </c>
      <c r="BG222" s="93">
        <f>IF(N222="zákl. prenesená",J222,0)</f>
        <v>0</v>
      </c>
      <c r="BH222" s="93">
        <f>IF(N222="zníž. prenesená",J222,0)</f>
        <v>0</v>
      </c>
      <c r="BI222" s="93">
        <f>IF(N222="nulová",J222,0)</f>
        <v>0</v>
      </c>
      <c r="BJ222" s="7" t="s">
        <v>88</v>
      </c>
      <c r="BK222" s="93">
        <f>ROUND(I222*H222,2)</f>
        <v>0</v>
      </c>
      <c r="BL222" s="7" t="s">
        <v>301</v>
      </c>
      <c r="BM222" s="170" t="s">
        <v>701</v>
      </c>
    </row>
    <row r="223" spans="2:65" s="20" customFormat="1" ht="16.5" customHeight="1">
      <c r="B223" s="130"/>
      <c r="C223" s="159" t="s">
        <v>408</v>
      </c>
      <c r="D223" s="159" t="s">
        <v>179</v>
      </c>
      <c r="E223" s="160" t="s">
        <v>702</v>
      </c>
      <c r="F223" s="161" t="s">
        <v>703</v>
      </c>
      <c r="G223" s="162" t="s">
        <v>366</v>
      </c>
      <c r="H223" s="163">
        <v>3</v>
      </c>
      <c r="I223" s="164"/>
      <c r="J223" s="165">
        <f>ROUND(I223*H223,2)</f>
        <v>0</v>
      </c>
      <c r="K223" s="166"/>
      <c r="L223" s="21"/>
      <c r="M223" s="167"/>
      <c r="N223" s="129" t="s">
        <v>41</v>
      </c>
      <c r="P223" s="168">
        <f>O223*H223</f>
        <v>0</v>
      </c>
      <c r="Q223" s="168">
        <v>0</v>
      </c>
      <c r="R223" s="168">
        <f>Q223*H223</f>
        <v>0</v>
      </c>
      <c r="S223" s="168">
        <v>0</v>
      </c>
      <c r="T223" s="169">
        <f>S223*H223</f>
        <v>0</v>
      </c>
      <c r="AR223" s="170" t="s">
        <v>301</v>
      </c>
      <c r="AT223" s="170" t="s">
        <v>179</v>
      </c>
      <c r="AU223" s="170" t="s">
        <v>88</v>
      </c>
      <c r="AY223" s="7" t="s">
        <v>177</v>
      </c>
      <c r="BE223" s="93">
        <f>IF(N223="základná",J223,0)</f>
        <v>0</v>
      </c>
      <c r="BF223" s="93">
        <f>IF(N223="znížená",J223,0)</f>
        <v>0</v>
      </c>
      <c r="BG223" s="93">
        <f>IF(N223="zákl. prenesená",J223,0)</f>
        <v>0</v>
      </c>
      <c r="BH223" s="93">
        <f>IF(N223="zníž. prenesená",J223,0)</f>
        <v>0</v>
      </c>
      <c r="BI223" s="93">
        <f>IF(N223="nulová",J223,0)</f>
        <v>0</v>
      </c>
      <c r="BJ223" s="7" t="s">
        <v>88</v>
      </c>
      <c r="BK223" s="93">
        <f>ROUND(I223*H223,2)</f>
        <v>0</v>
      </c>
      <c r="BL223" s="7" t="s">
        <v>301</v>
      </c>
      <c r="BM223" s="170" t="s">
        <v>704</v>
      </c>
    </row>
    <row r="224" spans="2:65" s="146" customFormat="1" ht="22.8" customHeight="1">
      <c r="B224" s="147"/>
      <c r="D224" s="148" t="s">
        <v>74</v>
      </c>
      <c r="E224" s="157" t="s">
        <v>705</v>
      </c>
      <c r="F224" s="157" t="s">
        <v>706</v>
      </c>
      <c r="I224" s="150"/>
      <c r="J224" s="158">
        <f>BK224</f>
        <v>0</v>
      </c>
      <c r="L224" s="147"/>
      <c r="M224" s="152"/>
      <c r="P224" s="153">
        <f>SUM(P225:P229)</f>
        <v>0</v>
      </c>
      <c r="R224" s="153">
        <f>SUM(R225:R229)</f>
        <v>2.7630800000000002E-3</v>
      </c>
      <c r="T224" s="154">
        <f>SUM(T225:T229)</f>
        <v>0</v>
      </c>
      <c r="AR224" s="148" t="s">
        <v>88</v>
      </c>
      <c r="AT224" s="155" t="s">
        <v>74</v>
      </c>
      <c r="AU224" s="155" t="s">
        <v>82</v>
      </c>
      <c r="AY224" s="148" t="s">
        <v>177</v>
      </c>
      <c r="BK224" s="156">
        <f>SUM(BK225:BK229)</f>
        <v>0</v>
      </c>
    </row>
    <row r="225" spans="2:65" s="20" customFormat="1" ht="24.15" customHeight="1">
      <c r="B225" s="130"/>
      <c r="C225" s="159" t="s">
        <v>413</v>
      </c>
      <c r="D225" s="159" t="s">
        <v>179</v>
      </c>
      <c r="E225" s="160" t="s">
        <v>707</v>
      </c>
      <c r="F225" s="161" t="s">
        <v>708</v>
      </c>
      <c r="G225" s="162" t="s">
        <v>366</v>
      </c>
      <c r="H225" s="163">
        <v>1</v>
      </c>
      <c r="I225" s="164"/>
      <c r="J225" s="165">
        <f>ROUND(I225*H225,2)</f>
        <v>0</v>
      </c>
      <c r="K225" s="166"/>
      <c r="L225" s="21"/>
      <c r="M225" s="167"/>
      <c r="N225" s="129" t="s">
        <v>41</v>
      </c>
      <c r="P225" s="168">
        <f>O225*H225</f>
        <v>0</v>
      </c>
      <c r="Q225" s="168">
        <v>5.1539999999999998E-5</v>
      </c>
      <c r="R225" s="168">
        <f>Q225*H225</f>
        <v>5.1539999999999998E-5</v>
      </c>
      <c r="S225" s="168">
        <v>0</v>
      </c>
      <c r="T225" s="169">
        <f>S225*H225</f>
        <v>0</v>
      </c>
      <c r="AR225" s="170" t="s">
        <v>301</v>
      </c>
      <c r="AT225" s="170" t="s">
        <v>179</v>
      </c>
      <c r="AU225" s="170" t="s">
        <v>88</v>
      </c>
      <c r="AY225" s="7" t="s">
        <v>177</v>
      </c>
      <c r="BE225" s="93">
        <f>IF(N225="základná",J225,0)</f>
        <v>0</v>
      </c>
      <c r="BF225" s="93">
        <f>IF(N225="znížená",J225,0)</f>
        <v>0</v>
      </c>
      <c r="BG225" s="93">
        <f>IF(N225="zákl. prenesená",J225,0)</f>
        <v>0</v>
      </c>
      <c r="BH225" s="93">
        <f>IF(N225="zníž. prenesená",J225,0)</f>
        <v>0</v>
      </c>
      <c r="BI225" s="93">
        <f>IF(N225="nulová",J225,0)</f>
        <v>0</v>
      </c>
      <c r="BJ225" s="7" t="s">
        <v>88</v>
      </c>
      <c r="BK225" s="93">
        <f>ROUND(I225*H225,2)</f>
        <v>0</v>
      </c>
      <c r="BL225" s="7" t="s">
        <v>301</v>
      </c>
      <c r="BM225" s="170" t="s">
        <v>709</v>
      </c>
    </row>
    <row r="226" spans="2:65" s="20" customFormat="1" ht="16.5" customHeight="1">
      <c r="B226" s="130"/>
      <c r="C226" s="207" t="s">
        <v>417</v>
      </c>
      <c r="D226" s="207" t="s">
        <v>636</v>
      </c>
      <c r="E226" s="208" t="s">
        <v>710</v>
      </c>
      <c r="F226" s="209" t="s">
        <v>711</v>
      </c>
      <c r="G226" s="210" t="s">
        <v>366</v>
      </c>
      <c r="H226" s="211">
        <v>1</v>
      </c>
      <c r="I226" s="212"/>
      <c r="J226" s="213">
        <f>ROUND(I226*H226,2)</f>
        <v>0</v>
      </c>
      <c r="K226" s="214"/>
      <c r="L226" s="215"/>
      <c r="M226" s="216"/>
      <c r="N226" s="217" t="s">
        <v>41</v>
      </c>
      <c r="P226" s="168">
        <f>O226*H226</f>
        <v>0</v>
      </c>
      <c r="Q226" s="168">
        <v>5.9000000000000003E-4</v>
      </c>
      <c r="R226" s="168">
        <f>Q226*H226</f>
        <v>5.9000000000000003E-4</v>
      </c>
      <c r="S226" s="168">
        <v>0</v>
      </c>
      <c r="T226" s="169">
        <f>S226*H226</f>
        <v>0</v>
      </c>
      <c r="AR226" s="170" t="s">
        <v>395</v>
      </c>
      <c r="AT226" s="170" t="s">
        <v>636</v>
      </c>
      <c r="AU226" s="170" t="s">
        <v>88</v>
      </c>
      <c r="AY226" s="7" t="s">
        <v>177</v>
      </c>
      <c r="BE226" s="93">
        <f>IF(N226="základná",J226,0)</f>
        <v>0</v>
      </c>
      <c r="BF226" s="93">
        <f>IF(N226="znížená",J226,0)</f>
        <v>0</v>
      </c>
      <c r="BG226" s="93">
        <f>IF(N226="zákl. prenesená",J226,0)</f>
        <v>0</v>
      </c>
      <c r="BH226" s="93">
        <f>IF(N226="zníž. prenesená",J226,0)</f>
        <v>0</v>
      </c>
      <c r="BI226" s="93">
        <f>IF(N226="nulová",J226,0)</f>
        <v>0</v>
      </c>
      <c r="BJ226" s="7" t="s">
        <v>88</v>
      </c>
      <c r="BK226" s="93">
        <f>ROUND(I226*H226,2)</f>
        <v>0</v>
      </c>
      <c r="BL226" s="7" t="s">
        <v>301</v>
      </c>
      <c r="BM226" s="170" t="s">
        <v>712</v>
      </c>
    </row>
    <row r="227" spans="2:65" s="20" customFormat="1" ht="16.5" customHeight="1">
      <c r="B227" s="130"/>
      <c r="C227" s="159" t="s">
        <v>424</v>
      </c>
      <c r="D227" s="159" t="s">
        <v>179</v>
      </c>
      <c r="E227" s="160" t="s">
        <v>713</v>
      </c>
      <c r="F227" s="161" t="s">
        <v>714</v>
      </c>
      <c r="G227" s="162" t="s">
        <v>366</v>
      </c>
      <c r="H227" s="163">
        <v>1</v>
      </c>
      <c r="I227" s="164"/>
      <c r="J227" s="165">
        <f>ROUND(I227*H227,2)</f>
        <v>0</v>
      </c>
      <c r="K227" s="166"/>
      <c r="L227" s="21"/>
      <c r="M227" s="167"/>
      <c r="N227" s="129" t="s">
        <v>41</v>
      </c>
      <c r="P227" s="168">
        <f>O227*H227</f>
        <v>0</v>
      </c>
      <c r="Q227" s="168">
        <v>5.1539999999999998E-5</v>
      </c>
      <c r="R227" s="168">
        <f>Q227*H227</f>
        <v>5.1539999999999998E-5</v>
      </c>
      <c r="S227" s="168">
        <v>0</v>
      </c>
      <c r="T227" s="169">
        <f>S227*H227</f>
        <v>0</v>
      </c>
      <c r="AR227" s="170" t="s">
        <v>301</v>
      </c>
      <c r="AT227" s="170" t="s">
        <v>179</v>
      </c>
      <c r="AU227" s="170" t="s">
        <v>88</v>
      </c>
      <c r="AY227" s="7" t="s">
        <v>177</v>
      </c>
      <c r="BE227" s="93">
        <f>IF(N227="základná",J227,0)</f>
        <v>0</v>
      </c>
      <c r="BF227" s="93">
        <f>IF(N227="znížená",J227,0)</f>
        <v>0</v>
      </c>
      <c r="BG227" s="93">
        <f>IF(N227="zákl. prenesená",J227,0)</f>
        <v>0</v>
      </c>
      <c r="BH227" s="93">
        <f>IF(N227="zníž. prenesená",J227,0)</f>
        <v>0</v>
      </c>
      <c r="BI227" s="93">
        <f>IF(N227="nulová",J227,0)</f>
        <v>0</v>
      </c>
      <c r="BJ227" s="7" t="s">
        <v>88</v>
      </c>
      <c r="BK227" s="93">
        <f>ROUND(I227*H227,2)</f>
        <v>0</v>
      </c>
      <c r="BL227" s="7" t="s">
        <v>301</v>
      </c>
      <c r="BM227" s="170" t="s">
        <v>715</v>
      </c>
    </row>
    <row r="228" spans="2:65" s="20" customFormat="1" ht="24.15" customHeight="1">
      <c r="B228" s="130"/>
      <c r="C228" s="207" t="s">
        <v>431</v>
      </c>
      <c r="D228" s="207" t="s">
        <v>636</v>
      </c>
      <c r="E228" s="208" t="s">
        <v>716</v>
      </c>
      <c r="F228" s="209" t="s">
        <v>717</v>
      </c>
      <c r="G228" s="210" t="s">
        <v>366</v>
      </c>
      <c r="H228" s="211">
        <v>1</v>
      </c>
      <c r="I228" s="212"/>
      <c r="J228" s="213">
        <f>ROUND(I228*H228,2)</f>
        <v>0</v>
      </c>
      <c r="K228" s="214"/>
      <c r="L228" s="215"/>
      <c r="M228" s="216"/>
      <c r="N228" s="217" t="s">
        <v>41</v>
      </c>
      <c r="P228" s="168">
        <f>O228*H228</f>
        <v>0</v>
      </c>
      <c r="Q228" s="168">
        <v>1.0300000000000001E-3</v>
      </c>
      <c r="R228" s="168">
        <f>Q228*H228</f>
        <v>1.0300000000000001E-3</v>
      </c>
      <c r="S228" s="168">
        <v>0</v>
      </c>
      <c r="T228" s="169">
        <f>S228*H228</f>
        <v>0</v>
      </c>
      <c r="AR228" s="170" t="s">
        <v>395</v>
      </c>
      <c r="AT228" s="170" t="s">
        <v>636</v>
      </c>
      <c r="AU228" s="170" t="s">
        <v>88</v>
      </c>
      <c r="AY228" s="7" t="s">
        <v>177</v>
      </c>
      <c r="BE228" s="93">
        <f>IF(N228="základná",J228,0)</f>
        <v>0</v>
      </c>
      <c r="BF228" s="93">
        <f>IF(N228="znížená",J228,0)</f>
        <v>0</v>
      </c>
      <c r="BG228" s="93">
        <f>IF(N228="zákl. prenesená",J228,0)</f>
        <v>0</v>
      </c>
      <c r="BH228" s="93">
        <f>IF(N228="zníž. prenesená",J228,0)</f>
        <v>0</v>
      </c>
      <c r="BI228" s="93">
        <f>IF(N228="nulová",J228,0)</f>
        <v>0</v>
      </c>
      <c r="BJ228" s="7" t="s">
        <v>88</v>
      </c>
      <c r="BK228" s="93">
        <f>ROUND(I228*H228,2)</f>
        <v>0</v>
      </c>
      <c r="BL228" s="7" t="s">
        <v>301</v>
      </c>
      <c r="BM228" s="170" t="s">
        <v>718</v>
      </c>
    </row>
    <row r="229" spans="2:65" s="20" customFormat="1" ht="24.15" customHeight="1">
      <c r="B229" s="130"/>
      <c r="C229" s="207" t="s">
        <v>438</v>
      </c>
      <c r="D229" s="207" t="s">
        <v>636</v>
      </c>
      <c r="E229" s="208" t="s">
        <v>719</v>
      </c>
      <c r="F229" s="209" t="s">
        <v>720</v>
      </c>
      <c r="G229" s="210" t="s">
        <v>366</v>
      </c>
      <c r="H229" s="211">
        <v>4</v>
      </c>
      <c r="I229" s="212"/>
      <c r="J229" s="213">
        <f>ROUND(I229*H229,2)</f>
        <v>0</v>
      </c>
      <c r="K229" s="214"/>
      <c r="L229" s="215"/>
      <c r="M229" s="216"/>
      <c r="N229" s="217" t="s">
        <v>41</v>
      </c>
      <c r="P229" s="168">
        <f>O229*H229</f>
        <v>0</v>
      </c>
      <c r="Q229" s="168">
        <v>2.5999999999999998E-4</v>
      </c>
      <c r="R229" s="168">
        <f>Q229*H229</f>
        <v>1.0399999999999999E-3</v>
      </c>
      <c r="S229" s="168">
        <v>0</v>
      </c>
      <c r="T229" s="169">
        <f>S229*H229</f>
        <v>0</v>
      </c>
      <c r="AR229" s="170" t="s">
        <v>395</v>
      </c>
      <c r="AT229" s="170" t="s">
        <v>636</v>
      </c>
      <c r="AU229" s="170" t="s">
        <v>88</v>
      </c>
      <c r="AY229" s="7" t="s">
        <v>177</v>
      </c>
      <c r="BE229" s="93">
        <f>IF(N229="základná",J229,0)</f>
        <v>0</v>
      </c>
      <c r="BF229" s="93">
        <f>IF(N229="znížená",J229,0)</f>
        <v>0</v>
      </c>
      <c r="BG229" s="93">
        <f>IF(N229="zákl. prenesená",J229,0)</f>
        <v>0</v>
      </c>
      <c r="BH229" s="93">
        <f>IF(N229="zníž. prenesená",J229,0)</f>
        <v>0</v>
      </c>
      <c r="BI229" s="93">
        <f>IF(N229="nulová",J229,0)</f>
        <v>0</v>
      </c>
      <c r="BJ229" s="7" t="s">
        <v>88</v>
      </c>
      <c r="BK229" s="93">
        <f>ROUND(I229*H229,2)</f>
        <v>0</v>
      </c>
      <c r="BL229" s="7" t="s">
        <v>301</v>
      </c>
      <c r="BM229" s="170" t="s">
        <v>721</v>
      </c>
    </row>
    <row r="230" spans="2:65" s="146" customFormat="1" ht="22.8" customHeight="1">
      <c r="B230" s="147"/>
      <c r="D230" s="148" t="s">
        <v>74</v>
      </c>
      <c r="E230" s="157" t="s">
        <v>722</v>
      </c>
      <c r="F230" s="157" t="s">
        <v>723</v>
      </c>
      <c r="I230" s="150"/>
      <c r="J230" s="158">
        <f>BK230</f>
        <v>0</v>
      </c>
      <c r="L230" s="147"/>
      <c r="M230" s="152"/>
      <c r="P230" s="153">
        <f>SUM(P231:P232)</f>
        <v>0</v>
      </c>
      <c r="R230" s="153">
        <f>SUM(R231:R232)</f>
        <v>8.6300000000000005E-3</v>
      </c>
      <c r="T230" s="154">
        <f>SUM(T231:T232)</f>
        <v>0</v>
      </c>
      <c r="AR230" s="148" t="s">
        <v>88</v>
      </c>
      <c r="AT230" s="155" t="s">
        <v>74</v>
      </c>
      <c r="AU230" s="155" t="s">
        <v>82</v>
      </c>
      <c r="AY230" s="148" t="s">
        <v>177</v>
      </c>
      <c r="BK230" s="156">
        <f>SUM(BK231:BK232)</f>
        <v>0</v>
      </c>
    </row>
    <row r="231" spans="2:65" s="20" customFormat="1" ht="24.15" customHeight="1">
      <c r="B231" s="130"/>
      <c r="C231" s="159" t="s">
        <v>443</v>
      </c>
      <c r="D231" s="159" t="s">
        <v>179</v>
      </c>
      <c r="E231" s="160" t="s">
        <v>724</v>
      </c>
      <c r="F231" s="161" t="s">
        <v>725</v>
      </c>
      <c r="G231" s="162" t="s">
        <v>366</v>
      </c>
      <c r="H231" s="163">
        <v>1</v>
      </c>
      <c r="I231" s="164"/>
      <c r="J231" s="165">
        <f>ROUND(I231*H231,2)</f>
        <v>0</v>
      </c>
      <c r="K231" s="166"/>
      <c r="L231" s="21"/>
      <c r="M231" s="167"/>
      <c r="N231" s="129" t="s">
        <v>41</v>
      </c>
      <c r="P231" s="168">
        <f>O231*H231</f>
        <v>0</v>
      </c>
      <c r="Q231" s="168">
        <v>3.0000000000000001E-5</v>
      </c>
      <c r="R231" s="168">
        <f>Q231*H231</f>
        <v>3.0000000000000001E-5</v>
      </c>
      <c r="S231" s="168">
        <v>0</v>
      </c>
      <c r="T231" s="169">
        <f>S231*H231</f>
        <v>0</v>
      </c>
      <c r="AR231" s="170" t="s">
        <v>301</v>
      </c>
      <c r="AT231" s="170" t="s">
        <v>179</v>
      </c>
      <c r="AU231" s="170" t="s">
        <v>88</v>
      </c>
      <c r="AY231" s="7" t="s">
        <v>177</v>
      </c>
      <c r="BE231" s="93">
        <f>IF(N231="základná",J231,0)</f>
        <v>0</v>
      </c>
      <c r="BF231" s="93">
        <f>IF(N231="znížená",J231,0)</f>
        <v>0</v>
      </c>
      <c r="BG231" s="93">
        <f>IF(N231="zákl. prenesená",J231,0)</f>
        <v>0</v>
      </c>
      <c r="BH231" s="93">
        <f>IF(N231="zníž. prenesená",J231,0)</f>
        <v>0</v>
      </c>
      <c r="BI231" s="93">
        <f>IF(N231="nulová",J231,0)</f>
        <v>0</v>
      </c>
      <c r="BJ231" s="7" t="s">
        <v>88</v>
      </c>
      <c r="BK231" s="93">
        <f>ROUND(I231*H231,2)</f>
        <v>0</v>
      </c>
      <c r="BL231" s="7" t="s">
        <v>301</v>
      </c>
      <c r="BM231" s="170" t="s">
        <v>726</v>
      </c>
    </row>
    <row r="232" spans="2:65" s="20" customFormat="1" ht="24.15" customHeight="1">
      <c r="B232" s="130"/>
      <c r="C232" s="207" t="s">
        <v>447</v>
      </c>
      <c r="D232" s="207" t="s">
        <v>636</v>
      </c>
      <c r="E232" s="208" t="s">
        <v>727</v>
      </c>
      <c r="F232" s="209" t="s">
        <v>728</v>
      </c>
      <c r="G232" s="210" t="s">
        <v>366</v>
      </c>
      <c r="H232" s="211">
        <v>1</v>
      </c>
      <c r="I232" s="212"/>
      <c r="J232" s="213">
        <f>ROUND(I232*H232,2)</f>
        <v>0</v>
      </c>
      <c r="K232" s="214"/>
      <c r="L232" s="215"/>
      <c r="M232" s="218"/>
      <c r="N232" s="219" t="s">
        <v>41</v>
      </c>
      <c r="O232" s="220"/>
      <c r="P232" s="221">
        <f>O232*H232</f>
        <v>0</v>
      </c>
      <c r="Q232" s="221">
        <v>8.6E-3</v>
      </c>
      <c r="R232" s="221">
        <f>Q232*H232</f>
        <v>8.6E-3</v>
      </c>
      <c r="S232" s="221">
        <v>0</v>
      </c>
      <c r="T232" s="222">
        <f>S232*H232</f>
        <v>0</v>
      </c>
      <c r="AR232" s="170" t="s">
        <v>395</v>
      </c>
      <c r="AT232" s="170" t="s">
        <v>636</v>
      </c>
      <c r="AU232" s="170" t="s">
        <v>88</v>
      </c>
      <c r="AY232" s="7" t="s">
        <v>177</v>
      </c>
      <c r="BE232" s="93">
        <f>IF(N232="základná",J232,0)</f>
        <v>0</v>
      </c>
      <c r="BF232" s="93">
        <f>IF(N232="znížená",J232,0)</f>
        <v>0</v>
      </c>
      <c r="BG232" s="93">
        <f>IF(N232="zákl. prenesená",J232,0)</f>
        <v>0</v>
      </c>
      <c r="BH232" s="93">
        <f>IF(N232="zníž. prenesená",J232,0)</f>
        <v>0</v>
      </c>
      <c r="BI232" s="93">
        <f>IF(N232="nulová",J232,0)</f>
        <v>0</v>
      </c>
      <c r="BJ232" s="7" t="s">
        <v>88</v>
      </c>
      <c r="BK232" s="93">
        <f>ROUND(I232*H232,2)</f>
        <v>0</v>
      </c>
      <c r="BL232" s="7" t="s">
        <v>301</v>
      </c>
      <c r="BM232" s="170" t="s">
        <v>729</v>
      </c>
    </row>
    <row r="233" spans="2:65" s="20" customFormat="1" ht="6.9" customHeight="1">
      <c r="B233" s="36"/>
      <c r="C233" s="37"/>
      <c r="D233" s="37"/>
      <c r="E233" s="37"/>
      <c r="F233" s="37"/>
      <c r="G233" s="37"/>
      <c r="H233" s="37"/>
      <c r="I233" s="37"/>
      <c r="J233" s="37"/>
      <c r="K233" s="37"/>
      <c r="L233" s="21"/>
    </row>
  </sheetData>
  <autoFilter ref="C143:K232" xr:uid="{00000000-0009-0000-0000-000002000000}"/>
  <mergeCells count="17"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D116:F116"/>
    <mergeCell ref="E134:H134"/>
    <mergeCell ref="E136:H136"/>
    <mergeCell ref="D117:F117"/>
    <mergeCell ref="D118:F118"/>
    <mergeCell ref="D119:F119"/>
    <mergeCell ref="D120:F120"/>
    <mergeCell ref="E132:H132"/>
  </mergeCells>
  <pageMargins left="0.39374999999999999" right="0.39374999999999999" top="0.39374999999999999" bottom="0.39374999999999999" header="0.511811023622047" footer="0"/>
  <pageSetup paperSize="9" scale="89" fitToHeight="100" orientation="portrait" horizontalDpi="300" verticalDpi="300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74"/>
  <sheetViews>
    <sheetView showGridLines="0" view="pageBreakPreview" zoomScale="95" zoomScaleNormal="100" zoomScalePageLayoutView="95" workbookViewId="0"/>
  </sheetViews>
  <sheetFormatPr defaultColWidth="8.5703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2" spans="2:46" ht="36.9" customHeight="1">
      <c r="L2" s="258" t="s">
        <v>4</v>
      </c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7" t="s">
        <v>95</v>
      </c>
    </row>
    <row r="3" spans="2:46" ht="6.9" customHeight="1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75</v>
      </c>
    </row>
    <row r="4" spans="2:46" ht="24.9" customHeight="1">
      <c r="B4" s="10"/>
      <c r="D4" s="11" t="s">
        <v>117</v>
      </c>
      <c r="L4" s="10"/>
      <c r="M4" s="100" t="s">
        <v>8</v>
      </c>
      <c r="AT4" s="7" t="s">
        <v>2</v>
      </c>
    </row>
    <row r="5" spans="2:46" ht="6.9" customHeight="1">
      <c r="B5" s="10"/>
      <c r="L5" s="10"/>
    </row>
    <row r="6" spans="2:46" ht="12" customHeight="1">
      <c r="B6" s="10"/>
      <c r="D6" s="16" t="s">
        <v>13</v>
      </c>
      <c r="L6" s="10"/>
    </row>
    <row r="7" spans="2:46" ht="16.5" customHeight="1">
      <c r="B7" s="10"/>
      <c r="E7" s="268" t="str">
        <f>'Rekapitulácia stavby'!K6</f>
        <v>Rekonštrukcia kanálov autobusov hala č. 5, Jurajov Dvor</v>
      </c>
      <c r="F7" s="268"/>
      <c r="G7" s="268"/>
      <c r="H7" s="268"/>
      <c r="L7" s="10"/>
    </row>
    <row r="8" spans="2:46" ht="12" customHeight="1">
      <c r="B8" s="10"/>
      <c r="D8" s="16" t="s">
        <v>130</v>
      </c>
      <c r="L8" s="10"/>
    </row>
    <row r="9" spans="2:46" s="20" customFormat="1" ht="16.5" customHeight="1">
      <c r="B9" s="21"/>
      <c r="E9" s="268" t="s">
        <v>131</v>
      </c>
      <c r="F9" s="268"/>
      <c r="G9" s="268"/>
      <c r="H9" s="268"/>
      <c r="L9" s="21"/>
    </row>
    <row r="10" spans="2:46" s="20" customFormat="1" ht="12" customHeight="1">
      <c r="B10" s="21"/>
      <c r="D10" s="16" t="s">
        <v>132</v>
      </c>
      <c r="L10" s="21"/>
    </row>
    <row r="11" spans="2:46" s="20" customFormat="1" ht="16.5" customHeight="1">
      <c r="B11" s="21"/>
      <c r="E11" s="252" t="s">
        <v>730</v>
      </c>
      <c r="F11" s="252"/>
      <c r="G11" s="252"/>
      <c r="H11" s="252"/>
      <c r="L11" s="21"/>
    </row>
    <row r="12" spans="2:46" s="20" customFormat="1">
      <c r="B12" s="21"/>
      <c r="L12" s="21"/>
    </row>
    <row r="13" spans="2:46" s="20" customFormat="1" ht="12" customHeight="1">
      <c r="B13" s="21"/>
      <c r="D13" s="16" t="s">
        <v>15</v>
      </c>
      <c r="F13" s="5"/>
      <c r="I13" s="16" t="s">
        <v>16</v>
      </c>
      <c r="J13" s="5"/>
      <c r="L13" s="21"/>
    </row>
    <row r="14" spans="2:46" s="20" customFormat="1" ht="12" customHeight="1">
      <c r="B14" s="21"/>
      <c r="D14" s="16" t="s">
        <v>17</v>
      </c>
      <c r="F14" s="5" t="s">
        <v>18</v>
      </c>
      <c r="I14" s="16" t="s">
        <v>19</v>
      </c>
      <c r="J14" s="46" t="str">
        <f>'Rekapitulácia stavby'!AN8</f>
        <v>12. 8. 2025</v>
      </c>
      <c r="L14" s="21"/>
    </row>
    <row r="15" spans="2:46" s="20" customFormat="1" ht="10.8" customHeight="1">
      <c r="B15" s="21"/>
      <c r="L15" s="21"/>
    </row>
    <row r="16" spans="2:46" s="20" customFormat="1" ht="12" customHeight="1">
      <c r="B16" s="21"/>
      <c r="D16" s="16" t="s">
        <v>21</v>
      </c>
      <c r="I16" s="16" t="s">
        <v>22</v>
      </c>
      <c r="J16" s="5"/>
      <c r="L16" s="21"/>
    </row>
    <row r="17" spans="2:12" s="20" customFormat="1" ht="18" customHeight="1">
      <c r="B17" s="21"/>
      <c r="E17" s="5" t="s">
        <v>23</v>
      </c>
      <c r="I17" s="16" t="s">
        <v>24</v>
      </c>
      <c r="J17" s="5"/>
      <c r="L17" s="21"/>
    </row>
    <row r="18" spans="2:12" s="20" customFormat="1" ht="6.9" customHeight="1">
      <c r="B18" s="21"/>
      <c r="L18" s="21"/>
    </row>
    <row r="19" spans="2:12" s="20" customFormat="1" ht="12" customHeight="1">
      <c r="B19" s="21"/>
      <c r="D19" s="16" t="s">
        <v>25</v>
      </c>
      <c r="I19" s="16" t="s">
        <v>22</v>
      </c>
      <c r="J19" s="17" t="str">
        <f>'Rekapitulácia stavby'!AN13</f>
        <v>Vyplň údaj</v>
      </c>
      <c r="L19" s="21"/>
    </row>
    <row r="20" spans="2:12" s="20" customFormat="1" ht="18" customHeight="1">
      <c r="B20" s="21"/>
      <c r="E20" s="269" t="str">
        <f>'Rekapitulácia stavby'!E14</f>
        <v>Vyplň údaj</v>
      </c>
      <c r="F20" s="269"/>
      <c r="G20" s="269"/>
      <c r="H20" s="269"/>
      <c r="I20" s="16" t="s">
        <v>24</v>
      </c>
      <c r="J20" s="17" t="str">
        <f>'Rekapitulácia stavby'!AN14</f>
        <v>Vyplň údaj</v>
      </c>
      <c r="L20" s="21"/>
    </row>
    <row r="21" spans="2:12" s="20" customFormat="1" ht="6.9" customHeight="1">
      <c r="B21" s="21"/>
      <c r="L21" s="21"/>
    </row>
    <row r="22" spans="2:12" s="20" customFormat="1" ht="12" customHeight="1">
      <c r="B22" s="21"/>
      <c r="D22" s="16" t="s">
        <v>27</v>
      </c>
      <c r="I22" s="16" t="s">
        <v>22</v>
      </c>
      <c r="J22" s="5"/>
      <c r="L22" s="21"/>
    </row>
    <row r="23" spans="2:12" s="20" customFormat="1" ht="18" customHeight="1">
      <c r="B23" s="21"/>
      <c r="E23" s="5" t="s">
        <v>28</v>
      </c>
      <c r="I23" s="16" t="s">
        <v>24</v>
      </c>
      <c r="J23" s="5"/>
      <c r="L23" s="21"/>
    </row>
    <row r="24" spans="2:12" s="20" customFormat="1" ht="6.9" customHeight="1">
      <c r="B24" s="21"/>
      <c r="L24" s="21"/>
    </row>
    <row r="25" spans="2:12" s="20" customFormat="1" ht="12" customHeight="1">
      <c r="B25" s="21"/>
      <c r="D25" s="16" t="s">
        <v>30</v>
      </c>
      <c r="I25" s="16" t="s">
        <v>22</v>
      </c>
      <c r="J25" s="5" t="str">
        <f>IF('Rekapitulácia stavby'!AN19="","",'Rekapitulácia stavby'!AN19)</f>
        <v/>
      </c>
      <c r="L25" s="21"/>
    </row>
    <row r="26" spans="2:12" s="20" customFormat="1" ht="18" customHeight="1">
      <c r="B26" s="21"/>
      <c r="E26" s="5" t="str">
        <f>IF('Rekapitulácia stavby'!E20="","",'Rekapitulácia stavby'!E20)</f>
        <v xml:space="preserve"> </v>
      </c>
      <c r="I26" s="16" t="s">
        <v>24</v>
      </c>
      <c r="J26" s="5" t="str">
        <f>IF('Rekapitulácia stavby'!AN20="","",'Rekapitulácia stavby'!AN20)</f>
        <v/>
      </c>
      <c r="L26" s="21"/>
    </row>
    <row r="27" spans="2:12" s="20" customFormat="1" ht="6.9" customHeight="1">
      <c r="B27" s="21"/>
      <c r="L27" s="21"/>
    </row>
    <row r="28" spans="2:12" s="20" customFormat="1" ht="12" customHeight="1">
      <c r="B28" s="21"/>
      <c r="D28" s="16" t="s">
        <v>32</v>
      </c>
      <c r="L28" s="21"/>
    </row>
    <row r="29" spans="2:12" s="101" customFormat="1" ht="16.5" customHeight="1">
      <c r="B29" s="102"/>
      <c r="E29" s="263"/>
      <c r="F29" s="263"/>
      <c r="G29" s="263"/>
      <c r="H29" s="263"/>
      <c r="L29" s="102"/>
    </row>
    <row r="30" spans="2:12" s="20" customFormat="1" ht="6.9" customHeight="1">
      <c r="B30" s="21"/>
      <c r="L30" s="21"/>
    </row>
    <row r="31" spans="2:12" s="20" customFormat="1" ht="6.9" customHeight="1">
      <c r="B31" s="21"/>
      <c r="D31" s="47"/>
      <c r="E31" s="47"/>
      <c r="F31" s="47"/>
      <c r="G31" s="47"/>
      <c r="H31" s="47"/>
      <c r="I31" s="47"/>
      <c r="J31" s="47"/>
      <c r="K31" s="47"/>
      <c r="L31" s="21"/>
    </row>
    <row r="32" spans="2:12" s="20" customFormat="1" ht="14.4" customHeight="1">
      <c r="B32" s="21"/>
      <c r="D32" s="5" t="s">
        <v>134</v>
      </c>
      <c r="J32" s="2">
        <f>J98</f>
        <v>0</v>
      </c>
      <c r="L32" s="21"/>
    </row>
    <row r="33" spans="2:12" s="20" customFormat="1" ht="14.4" customHeight="1">
      <c r="B33" s="21"/>
      <c r="D33" s="19" t="s">
        <v>105</v>
      </c>
      <c r="J33" s="2">
        <f>J103</f>
        <v>0</v>
      </c>
      <c r="L33" s="21"/>
    </row>
    <row r="34" spans="2:12" s="20" customFormat="1" ht="25.5" customHeight="1">
      <c r="B34" s="21"/>
      <c r="D34" s="103" t="s">
        <v>35</v>
      </c>
      <c r="J34" s="60">
        <f>ROUND(J32 + J33, 2)</f>
        <v>0</v>
      </c>
      <c r="L34" s="21"/>
    </row>
    <row r="35" spans="2:12" s="20" customFormat="1" ht="6.9" customHeight="1">
      <c r="B35" s="21"/>
      <c r="D35" s="47"/>
      <c r="E35" s="47"/>
      <c r="F35" s="47"/>
      <c r="G35" s="47"/>
      <c r="H35" s="47"/>
      <c r="I35" s="47"/>
      <c r="J35" s="47"/>
      <c r="K35" s="47"/>
      <c r="L35" s="21"/>
    </row>
    <row r="36" spans="2:12" s="20" customFormat="1" ht="14.4" customHeight="1">
      <c r="B36" s="21"/>
      <c r="F36" s="1" t="s">
        <v>37</v>
      </c>
      <c r="I36" s="1" t="s">
        <v>36</v>
      </c>
      <c r="J36" s="1" t="s">
        <v>38</v>
      </c>
      <c r="L36" s="21"/>
    </row>
    <row r="37" spans="2:12" s="20" customFormat="1" ht="14.4" customHeight="1">
      <c r="B37" s="21"/>
      <c r="D37" s="104" t="s">
        <v>39</v>
      </c>
      <c r="E37" s="26" t="s">
        <v>40</v>
      </c>
      <c r="F37" s="105">
        <f>ROUND((SUM(BE103:BE110) + SUM(BE132:BE173)),  2)</f>
        <v>0</v>
      </c>
      <c r="G37" s="106"/>
      <c r="H37" s="106"/>
      <c r="I37" s="107">
        <v>0.23</v>
      </c>
      <c r="J37" s="105">
        <f>ROUND(((SUM(BE103:BE110) + SUM(BE132:BE173))*I37),  2)</f>
        <v>0</v>
      </c>
      <c r="L37" s="21"/>
    </row>
    <row r="38" spans="2:12" s="20" customFormat="1" ht="14.4" customHeight="1">
      <c r="B38" s="21"/>
      <c r="E38" s="26" t="s">
        <v>41</v>
      </c>
      <c r="F38" s="105">
        <f>ROUND((SUM(BF103:BF110) + SUM(BF132:BF173)),  2)</f>
        <v>0</v>
      </c>
      <c r="G38" s="106"/>
      <c r="H38" s="106"/>
      <c r="I38" s="107">
        <v>0.23</v>
      </c>
      <c r="J38" s="105">
        <f>ROUND(((SUM(BF103:BF110) + SUM(BF132:BF173))*I38),  2)</f>
        <v>0</v>
      </c>
      <c r="L38" s="21"/>
    </row>
    <row r="39" spans="2:12" s="20" customFormat="1" ht="14.4" hidden="1" customHeight="1">
      <c r="B39" s="21"/>
      <c r="E39" s="16" t="s">
        <v>42</v>
      </c>
      <c r="F39" s="82">
        <f>ROUND((SUM(BG103:BG110) + SUM(BG132:BG173)),  2)</f>
        <v>0</v>
      </c>
      <c r="I39" s="108">
        <v>0.23</v>
      </c>
      <c r="J39" s="82">
        <f>0</f>
        <v>0</v>
      </c>
      <c r="L39" s="21"/>
    </row>
    <row r="40" spans="2:12" s="20" customFormat="1" ht="14.4" hidden="1" customHeight="1">
      <c r="B40" s="21"/>
      <c r="E40" s="16" t="s">
        <v>43</v>
      </c>
      <c r="F40" s="82">
        <f>ROUND((SUM(BH103:BH110) + SUM(BH132:BH173)),  2)</f>
        <v>0</v>
      </c>
      <c r="I40" s="108">
        <v>0.23</v>
      </c>
      <c r="J40" s="82">
        <f>0</f>
        <v>0</v>
      </c>
      <c r="L40" s="21"/>
    </row>
    <row r="41" spans="2:12" s="20" customFormat="1" ht="14.4" hidden="1" customHeight="1">
      <c r="B41" s="21"/>
      <c r="E41" s="26" t="s">
        <v>44</v>
      </c>
      <c r="F41" s="105">
        <f>ROUND((SUM(BI103:BI110) + SUM(BI132:BI173)),  2)</f>
        <v>0</v>
      </c>
      <c r="G41" s="106"/>
      <c r="H41" s="106"/>
      <c r="I41" s="107">
        <v>0</v>
      </c>
      <c r="J41" s="105">
        <f>0</f>
        <v>0</v>
      </c>
      <c r="L41" s="21"/>
    </row>
    <row r="42" spans="2:12" s="20" customFormat="1" ht="6.9" customHeight="1">
      <c r="B42" s="21"/>
      <c r="L42" s="21"/>
    </row>
    <row r="43" spans="2:12" s="20" customFormat="1" ht="25.5" customHeight="1">
      <c r="B43" s="21"/>
      <c r="C43" s="97"/>
      <c r="D43" s="109" t="s">
        <v>45</v>
      </c>
      <c r="E43" s="50"/>
      <c r="F43" s="50"/>
      <c r="G43" s="110" t="s">
        <v>46</v>
      </c>
      <c r="H43" s="111" t="s">
        <v>47</v>
      </c>
      <c r="I43" s="50"/>
      <c r="J43" s="112">
        <f>SUM(J34:J41)</f>
        <v>0</v>
      </c>
      <c r="K43" s="113"/>
      <c r="L43" s="21"/>
    </row>
    <row r="44" spans="2:12" s="20" customFormat="1" ht="14.4" customHeight="1">
      <c r="B44" s="21"/>
      <c r="L44" s="21"/>
    </row>
    <row r="45" spans="2:12" ht="14.4" customHeight="1">
      <c r="B45" s="10"/>
      <c r="L45" s="10"/>
    </row>
    <row r="46" spans="2:12" ht="14.4" customHeight="1">
      <c r="B46" s="10"/>
      <c r="L46" s="10"/>
    </row>
    <row r="47" spans="2:12" ht="14.4" customHeight="1">
      <c r="B47" s="10"/>
      <c r="L47" s="10"/>
    </row>
    <row r="48" spans="2:12" ht="14.4" customHeight="1">
      <c r="B48" s="10"/>
      <c r="L48" s="10"/>
    </row>
    <row r="49" spans="2:12" ht="14.4" customHeight="1">
      <c r="B49" s="10"/>
      <c r="L49" s="10"/>
    </row>
    <row r="50" spans="2:12" s="20" customFormat="1" ht="14.4" customHeight="1">
      <c r="B50" s="21"/>
      <c r="D50" s="33" t="s">
        <v>48</v>
      </c>
      <c r="E50" s="34"/>
      <c r="F50" s="34"/>
      <c r="G50" s="33" t="s">
        <v>49</v>
      </c>
      <c r="H50" s="34"/>
      <c r="I50" s="34"/>
      <c r="J50" s="34"/>
      <c r="K50" s="34"/>
      <c r="L50" s="21"/>
    </row>
    <row r="51" spans="2:12">
      <c r="B51" s="10"/>
      <c r="L51" s="10"/>
    </row>
    <row r="52" spans="2:12">
      <c r="B52" s="10"/>
      <c r="L52" s="10"/>
    </row>
    <row r="53" spans="2:12">
      <c r="B53" s="10"/>
      <c r="L53" s="10"/>
    </row>
    <row r="54" spans="2:12">
      <c r="B54" s="10"/>
      <c r="L54" s="10"/>
    </row>
    <row r="55" spans="2:12">
      <c r="B55" s="10"/>
      <c r="L55" s="10"/>
    </row>
    <row r="56" spans="2:12">
      <c r="B56" s="10"/>
      <c r="L56" s="10"/>
    </row>
    <row r="57" spans="2:12">
      <c r="B57" s="10"/>
      <c r="L57" s="10"/>
    </row>
    <row r="58" spans="2:12">
      <c r="B58" s="10"/>
      <c r="L58" s="10"/>
    </row>
    <row r="59" spans="2:12">
      <c r="B59" s="10"/>
      <c r="L59" s="10"/>
    </row>
    <row r="60" spans="2:12">
      <c r="B60" s="10"/>
      <c r="L60" s="10"/>
    </row>
    <row r="61" spans="2:12" s="20" customFormat="1" ht="13.2">
      <c r="B61" s="21"/>
      <c r="D61" s="35" t="s">
        <v>50</v>
      </c>
      <c r="E61" s="23"/>
      <c r="F61" s="114" t="s">
        <v>51</v>
      </c>
      <c r="G61" s="35" t="s">
        <v>50</v>
      </c>
      <c r="H61" s="23"/>
      <c r="I61" s="23"/>
      <c r="J61" s="115" t="s">
        <v>51</v>
      </c>
      <c r="K61" s="23"/>
      <c r="L61" s="21"/>
    </row>
    <row r="62" spans="2:12">
      <c r="B62" s="10"/>
      <c r="L62" s="10"/>
    </row>
    <row r="63" spans="2:12">
      <c r="B63" s="10"/>
      <c r="L63" s="10"/>
    </row>
    <row r="64" spans="2:12">
      <c r="B64" s="10"/>
      <c r="L64" s="10"/>
    </row>
    <row r="65" spans="2:12" s="20" customFormat="1" ht="13.2">
      <c r="B65" s="21"/>
      <c r="D65" s="33" t="s">
        <v>52</v>
      </c>
      <c r="E65" s="34"/>
      <c r="F65" s="34"/>
      <c r="G65" s="33" t="s">
        <v>53</v>
      </c>
      <c r="H65" s="34"/>
      <c r="I65" s="34"/>
      <c r="J65" s="34"/>
      <c r="K65" s="34"/>
      <c r="L65" s="21"/>
    </row>
    <row r="66" spans="2:12">
      <c r="B66" s="10"/>
      <c r="L66" s="10"/>
    </row>
    <row r="67" spans="2:12">
      <c r="B67" s="10"/>
      <c r="L67" s="10"/>
    </row>
    <row r="68" spans="2:12">
      <c r="B68" s="10"/>
      <c r="L68" s="10"/>
    </row>
    <row r="69" spans="2:12">
      <c r="B69" s="10"/>
      <c r="L69" s="10"/>
    </row>
    <row r="70" spans="2:12">
      <c r="B70" s="10"/>
      <c r="L70" s="10"/>
    </row>
    <row r="71" spans="2:12">
      <c r="B71" s="10"/>
      <c r="L71" s="10"/>
    </row>
    <row r="72" spans="2:12">
      <c r="B72" s="10"/>
      <c r="L72" s="10"/>
    </row>
    <row r="73" spans="2:12">
      <c r="B73" s="10"/>
      <c r="L73" s="10"/>
    </row>
    <row r="74" spans="2:12">
      <c r="B74" s="10"/>
      <c r="L74" s="10"/>
    </row>
    <row r="75" spans="2:12">
      <c r="B75" s="10"/>
      <c r="L75" s="10"/>
    </row>
    <row r="76" spans="2:12" s="20" customFormat="1" ht="13.2">
      <c r="B76" s="21"/>
      <c r="D76" s="35" t="s">
        <v>50</v>
      </c>
      <c r="E76" s="23"/>
      <c r="F76" s="114" t="s">
        <v>51</v>
      </c>
      <c r="G76" s="35" t="s">
        <v>50</v>
      </c>
      <c r="H76" s="23"/>
      <c r="I76" s="23"/>
      <c r="J76" s="115" t="s">
        <v>51</v>
      </c>
      <c r="K76" s="23"/>
      <c r="L76" s="21"/>
    </row>
    <row r="77" spans="2:12" s="20" customFormat="1" ht="14.4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21"/>
    </row>
    <row r="81" spans="2:12" s="20" customFormat="1" ht="6.9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21"/>
    </row>
    <row r="82" spans="2:12" s="20" customFormat="1" ht="24.9" customHeight="1">
      <c r="B82" s="21"/>
      <c r="C82" s="11" t="s">
        <v>135</v>
      </c>
      <c r="L82" s="21"/>
    </row>
    <row r="83" spans="2:12" s="20" customFormat="1" ht="6.9" customHeight="1">
      <c r="B83" s="21"/>
      <c r="L83" s="21"/>
    </row>
    <row r="84" spans="2:12" s="20" customFormat="1" ht="12" customHeight="1">
      <c r="B84" s="21"/>
      <c r="C84" s="16" t="s">
        <v>13</v>
      </c>
      <c r="L84" s="21"/>
    </row>
    <row r="85" spans="2:12" s="20" customFormat="1" ht="16.5" customHeight="1">
      <c r="B85" s="21"/>
      <c r="E85" s="268" t="str">
        <f>E7</f>
        <v>Rekonštrukcia kanálov autobusov hala č. 5, Jurajov Dvor</v>
      </c>
      <c r="F85" s="268"/>
      <c r="G85" s="268"/>
      <c r="H85" s="268"/>
      <c r="L85" s="21"/>
    </row>
    <row r="86" spans="2:12" ht="12" customHeight="1">
      <c r="B86" s="10"/>
      <c r="C86" s="16" t="s">
        <v>130</v>
      </c>
      <c r="L86" s="10"/>
    </row>
    <row r="87" spans="2:12" s="20" customFormat="1" ht="16.5" customHeight="1">
      <c r="B87" s="21"/>
      <c r="E87" s="268" t="s">
        <v>131</v>
      </c>
      <c r="F87" s="268"/>
      <c r="G87" s="268"/>
      <c r="H87" s="268"/>
      <c r="L87" s="21"/>
    </row>
    <row r="88" spans="2:12" s="20" customFormat="1" ht="12" customHeight="1">
      <c r="B88" s="21"/>
      <c r="C88" s="16" t="s">
        <v>132</v>
      </c>
      <c r="L88" s="21"/>
    </row>
    <row r="89" spans="2:12" s="20" customFormat="1" ht="16.5" customHeight="1">
      <c r="B89" s="21"/>
      <c r="E89" s="252" t="str">
        <f>E11</f>
        <v>01.5 - SO 01.5 - ELI</v>
      </c>
      <c r="F89" s="252"/>
      <c r="G89" s="252"/>
      <c r="H89" s="252"/>
      <c r="L89" s="21"/>
    </row>
    <row r="90" spans="2:12" s="20" customFormat="1" ht="6.9" customHeight="1">
      <c r="B90" s="21"/>
      <c r="L90" s="21"/>
    </row>
    <row r="91" spans="2:12" s="20" customFormat="1" ht="12" customHeight="1">
      <c r="B91" s="21"/>
      <c r="C91" s="16" t="s">
        <v>17</v>
      </c>
      <c r="F91" s="5" t="str">
        <f>F14</f>
        <v>Bratislava</v>
      </c>
      <c r="I91" s="16" t="s">
        <v>19</v>
      </c>
      <c r="J91" s="46" t="str">
        <f>IF(J14="","",J14)</f>
        <v>12. 8. 2025</v>
      </c>
      <c r="L91" s="21"/>
    </row>
    <row r="92" spans="2:12" s="20" customFormat="1" ht="6.9" customHeight="1">
      <c r="B92" s="21"/>
      <c r="L92" s="21"/>
    </row>
    <row r="93" spans="2:12" s="20" customFormat="1" ht="15.15" customHeight="1">
      <c r="B93" s="21"/>
      <c r="C93" s="16" t="s">
        <v>21</v>
      </c>
      <c r="F93" s="5" t="str">
        <f>E17</f>
        <v>DPB, a.s. Olejkárska 1, 814 52 Bratislava</v>
      </c>
      <c r="I93" s="16" t="s">
        <v>27</v>
      </c>
      <c r="J93" s="3" t="str">
        <f>E23</f>
        <v>CITYPROJEKT, s.r.o.</v>
      </c>
      <c r="L93" s="21"/>
    </row>
    <row r="94" spans="2:12" s="20" customFormat="1" ht="15.15" customHeight="1">
      <c r="B94" s="21"/>
      <c r="C94" s="16" t="s">
        <v>25</v>
      </c>
      <c r="F94" s="5" t="str">
        <f>IF(E20="","",E20)</f>
        <v>Vyplň údaj</v>
      </c>
      <c r="I94" s="16" t="s">
        <v>30</v>
      </c>
      <c r="J94" s="3" t="str">
        <f>E26</f>
        <v xml:space="preserve"> </v>
      </c>
      <c r="L94" s="21"/>
    </row>
    <row r="95" spans="2:12" s="20" customFormat="1" ht="10.35" customHeight="1">
      <c r="B95" s="21"/>
      <c r="L95" s="21"/>
    </row>
    <row r="96" spans="2:12" s="20" customFormat="1" ht="29.25" customHeight="1">
      <c r="B96" s="21"/>
      <c r="C96" s="116" t="s">
        <v>136</v>
      </c>
      <c r="D96" s="97"/>
      <c r="E96" s="97"/>
      <c r="F96" s="97"/>
      <c r="G96" s="97"/>
      <c r="H96" s="97"/>
      <c r="I96" s="97"/>
      <c r="J96" s="117" t="s">
        <v>137</v>
      </c>
      <c r="K96" s="97"/>
      <c r="L96" s="21"/>
    </row>
    <row r="97" spans="2:65" s="20" customFormat="1" ht="10.35" customHeight="1">
      <c r="B97" s="21"/>
      <c r="L97" s="21"/>
    </row>
    <row r="98" spans="2:65" s="20" customFormat="1" ht="22.8" customHeight="1">
      <c r="B98" s="21"/>
      <c r="C98" s="118" t="s">
        <v>138</v>
      </c>
      <c r="J98" s="60">
        <f>J132</f>
        <v>0</v>
      </c>
      <c r="L98" s="21"/>
      <c r="AU98" s="7" t="s">
        <v>139</v>
      </c>
    </row>
    <row r="99" spans="2:65" s="119" customFormat="1" ht="24.9" customHeight="1">
      <c r="B99" s="120"/>
      <c r="D99" s="121" t="s">
        <v>731</v>
      </c>
      <c r="E99" s="122"/>
      <c r="F99" s="122"/>
      <c r="G99" s="122"/>
      <c r="H99" s="122"/>
      <c r="I99" s="122"/>
      <c r="J99" s="123">
        <f>J133</f>
        <v>0</v>
      </c>
      <c r="L99" s="120"/>
    </row>
    <row r="100" spans="2:65" s="79" customFormat="1" ht="19.95" customHeight="1">
      <c r="B100" s="124"/>
      <c r="D100" s="125" t="s">
        <v>732</v>
      </c>
      <c r="E100" s="126"/>
      <c r="F100" s="126"/>
      <c r="G100" s="126"/>
      <c r="H100" s="126"/>
      <c r="I100" s="126"/>
      <c r="J100" s="127">
        <f>J134</f>
        <v>0</v>
      </c>
      <c r="L100" s="124"/>
    </row>
    <row r="101" spans="2:65" s="20" customFormat="1" ht="21.9" customHeight="1">
      <c r="B101" s="21"/>
      <c r="L101" s="21"/>
    </row>
    <row r="102" spans="2:65" s="20" customFormat="1" ht="6.9" customHeight="1">
      <c r="B102" s="21"/>
      <c r="L102" s="21"/>
    </row>
    <row r="103" spans="2:65" s="20" customFormat="1" ht="29.25" customHeight="1">
      <c r="B103" s="21"/>
      <c r="C103" s="118" t="s">
        <v>154</v>
      </c>
      <c r="J103" s="128">
        <f>ROUND(J104 + J105 + J106 + J107 + J108 + J109,2)</f>
        <v>0</v>
      </c>
      <c r="L103" s="21"/>
      <c r="N103" s="129" t="s">
        <v>39</v>
      </c>
    </row>
    <row r="104" spans="2:65" s="20" customFormat="1" ht="18" customHeight="1">
      <c r="B104" s="130"/>
      <c r="C104" s="131"/>
      <c r="D104" s="234" t="s">
        <v>155</v>
      </c>
      <c r="E104" s="234"/>
      <c r="F104" s="234"/>
      <c r="G104" s="131"/>
      <c r="H104" s="131"/>
      <c r="I104" s="131"/>
      <c r="J104" s="90">
        <v>0</v>
      </c>
      <c r="K104" s="131"/>
      <c r="L104" s="130"/>
      <c r="M104" s="131"/>
      <c r="N104" s="132" t="s">
        <v>41</v>
      </c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  <c r="AA104" s="131"/>
      <c r="AB104" s="131"/>
      <c r="AC104" s="131"/>
      <c r="AD104" s="131"/>
      <c r="AE104" s="131"/>
      <c r="AF104" s="131"/>
      <c r="AG104" s="131"/>
      <c r="AH104" s="131"/>
      <c r="AI104" s="131"/>
      <c r="AJ104" s="131"/>
      <c r="AK104" s="131"/>
      <c r="AL104" s="131"/>
      <c r="AM104" s="131"/>
      <c r="AN104" s="131"/>
      <c r="AO104" s="131"/>
      <c r="AP104" s="131"/>
      <c r="AQ104" s="131"/>
      <c r="AR104" s="131"/>
      <c r="AS104" s="131"/>
      <c r="AT104" s="131"/>
      <c r="AU104" s="131"/>
      <c r="AV104" s="131"/>
      <c r="AW104" s="131"/>
      <c r="AX104" s="131"/>
      <c r="AY104" s="133" t="s">
        <v>156</v>
      </c>
      <c r="AZ104" s="131"/>
      <c r="BA104" s="131"/>
      <c r="BB104" s="131"/>
      <c r="BC104" s="131"/>
      <c r="BD104" s="131"/>
      <c r="BE104" s="134">
        <f t="shared" ref="BE104:BE109" si="0">IF(N104="základná",J104,0)</f>
        <v>0</v>
      </c>
      <c r="BF104" s="134">
        <f t="shared" ref="BF104:BF109" si="1">IF(N104="znížená",J104,0)</f>
        <v>0</v>
      </c>
      <c r="BG104" s="134">
        <f t="shared" ref="BG104:BG109" si="2">IF(N104="zákl. prenesená",J104,0)</f>
        <v>0</v>
      </c>
      <c r="BH104" s="134">
        <f t="shared" ref="BH104:BH109" si="3">IF(N104="zníž. prenesená",J104,0)</f>
        <v>0</v>
      </c>
      <c r="BI104" s="134">
        <f t="shared" ref="BI104:BI109" si="4">IF(N104="nulová",J104,0)</f>
        <v>0</v>
      </c>
      <c r="BJ104" s="133" t="s">
        <v>88</v>
      </c>
      <c r="BK104" s="131"/>
      <c r="BL104" s="131"/>
      <c r="BM104" s="131"/>
    </row>
    <row r="105" spans="2:65" s="20" customFormat="1" ht="18" customHeight="1">
      <c r="B105" s="130"/>
      <c r="C105" s="131"/>
      <c r="D105" s="234" t="s">
        <v>157</v>
      </c>
      <c r="E105" s="234"/>
      <c r="F105" s="234"/>
      <c r="G105" s="131"/>
      <c r="H105" s="131"/>
      <c r="I105" s="131"/>
      <c r="J105" s="90">
        <v>0</v>
      </c>
      <c r="K105" s="131"/>
      <c r="L105" s="130"/>
      <c r="M105" s="131"/>
      <c r="N105" s="132" t="s">
        <v>41</v>
      </c>
      <c r="O105" s="131"/>
      <c r="P105" s="131"/>
      <c r="Q105" s="131"/>
      <c r="R105" s="131"/>
      <c r="S105" s="131"/>
      <c r="T105" s="131"/>
      <c r="U105" s="131"/>
      <c r="V105" s="131"/>
      <c r="W105" s="131"/>
      <c r="X105" s="131"/>
      <c r="Y105" s="131"/>
      <c r="Z105" s="131"/>
      <c r="AA105" s="131"/>
      <c r="AB105" s="131"/>
      <c r="AC105" s="131"/>
      <c r="AD105" s="131"/>
      <c r="AE105" s="131"/>
      <c r="AF105" s="131"/>
      <c r="AG105" s="131"/>
      <c r="AH105" s="131"/>
      <c r="AI105" s="131"/>
      <c r="AJ105" s="131"/>
      <c r="AK105" s="131"/>
      <c r="AL105" s="131"/>
      <c r="AM105" s="131"/>
      <c r="AN105" s="131"/>
      <c r="AO105" s="131"/>
      <c r="AP105" s="131"/>
      <c r="AQ105" s="131"/>
      <c r="AR105" s="131"/>
      <c r="AS105" s="131"/>
      <c r="AT105" s="131"/>
      <c r="AU105" s="131"/>
      <c r="AV105" s="131"/>
      <c r="AW105" s="131"/>
      <c r="AX105" s="131"/>
      <c r="AY105" s="133" t="s">
        <v>156</v>
      </c>
      <c r="AZ105" s="131"/>
      <c r="BA105" s="131"/>
      <c r="BB105" s="131"/>
      <c r="BC105" s="131"/>
      <c r="BD105" s="131"/>
      <c r="BE105" s="134">
        <f t="shared" si="0"/>
        <v>0</v>
      </c>
      <c r="BF105" s="134">
        <f t="shared" si="1"/>
        <v>0</v>
      </c>
      <c r="BG105" s="134">
        <f t="shared" si="2"/>
        <v>0</v>
      </c>
      <c r="BH105" s="134">
        <f t="shared" si="3"/>
        <v>0</v>
      </c>
      <c r="BI105" s="134">
        <f t="shared" si="4"/>
        <v>0</v>
      </c>
      <c r="BJ105" s="133" t="s">
        <v>88</v>
      </c>
      <c r="BK105" s="131"/>
      <c r="BL105" s="131"/>
      <c r="BM105" s="131"/>
    </row>
    <row r="106" spans="2:65" s="20" customFormat="1" ht="18" customHeight="1">
      <c r="B106" s="130"/>
      <c r="C106" s="131"/>
      <c r="D106" s="234" t="s">
        <v>158</v>
      </c>
      <c r="E106" s="234"/>
      <c r="F106" s="234"/>
      <c r="G106" s="131"/>
      <c r="H106" s="131"/>
      <c r="I106" s="131"/>
      <c r="J106" s="90">
        <v>0</v>
      </c>
      <c r="K106" s="131"/>
      <c r="L106" s="130"/>
      <c r="M106" s="131"/>
      <c r="N106" s="132" t="s">
        <v>41</v>
      </c>
      <c r="O106" s="131"/>
      <c r="P106" s="131"/>
      <c r="Q106" s="131"/>
      <c r="R106" s="131"/>
      <c r="S106" s="131"/>
      <c r="T106" s="131"/>
      <c r="U106" s="131"/>
      <c r="V106" s="131"/>
      <c r="W106" s="131"/>
      <c r="X106" s="131"/>
      <c r="Y106" s="131"/>
      <c r="Z106" s="131"/>
      <c r="AA106" s="131"/>
      <c r="AB106" s="131"/>
      <c r="AC106" s="131"/>
      <c r="AD106" s="131"/>
      <c r="AE106" s="131"/>
      <c r="AF106" s="131"/>
      <c r="AG106" s="131"/>
      <c r="AH106" s="131"/>
      <c r="AI106" s="131"/>
      <c r="AJ106" s="131"/>
      <c r="AK106" s="131"/>
      <c r="AL106" s="131"/>
      <c r="AM106" s="131"/>
      <c r="AN106" s="131"/>
      <c r="AO106" s="131"/>
      <c r="AP106" s="131"/>
      <c r="AQ106" s="131"/>
      <c r="AR106" s="131"/>
      <c r="AS106" s="131"/>
      <c r="AT106" s="131"/>
      <c r="AU106" s="131"/>
      <c r="AV106" s="131"/>
      <c r="AW106" s="131"/>
      <c r="AX106" s="131"/>
      <c r="AY106" s="133" t="s">
        <v>156</v>
      </c>
      <c r="AZ106" s="131"/>
      <c r="BA106" s="131"/>
      <c r="BB106" s="131"/>
      <c r="BC106" s="131"/>
      <c r="BD106" s="131"/>
      <c r="BE106" s="134">
        <f t="shared" si="0"/>
        <v>0</v>
      </c>
      <c r="BF106" s="134">
        <f t="shared" si="1"/>
        <v>0</v>
      </c>
      <c r="BG106" s="134">
        <f t="shared" si="2"/>
        <v>0</v>
      </c>
      <c r="BH106" s="134">
        <f t="shared" si="3"/>
        <v>0</v>
      </c>
      <c r="BI106" s="134">
        <f t="shared" si="4"/>
        <v>0</v>
      </c>
      <c r="BJ106" s="133" t="s">
        <v>88</v>
      </c>
      <c r="BK106" s="131"/>
      <c r="BL106" s="131"/>
      <c r="BM106" s="131"/>
    </row>
    <row r="107" spans="2:65" s="20" customFormat="1" ht="18" customHeight="1">
      <c r="B107" s="130"/>
      <c r="C107" s="131"/>
      <c r="D107" s="234" t="s">
        <v>159</v>
      </c>
      <c r="E107" s="234"/>
      <c r="F107" s="234"/>
      <c r="G107" s="131"/>
      <c r="H107" s="131"/>
      <c r="I107" s="131"/>
      <c r="J107" s="90">
        <v>0</v>
      </c>
      <c r="K107" s="131"/>
      <c r="L107" s="130"/>
      <c r="M107" s="131"/>
      <c r="N107" s="132" t="s">
        <v>41</v>
      </c>
      <c r="O107" s="131"/>
      <c r="P107" s="131"/>
      <c r="Q107" s="131"/>
      <c r="R107" s="131"/>
      <c r="S107" s="131"/>
      <c r="T107" s="131"/>
      <c r="U107" s="131"/>
      <c r="V107" s="131"/>
      <c r="W107" s="131"/>
      <c r="X107" s="131"/>
      <c r="Y107" s="131"/>
      <c r="Z107" s="131"/>
      <c r="AA107" s="131"/>
      <c r="AB107" s="131"/>
      <c r="AC107" s="131"/>
      <c r="AD107" s="131"/>
      <c r="AE107" s="131"/>
      <c r="AF107" s="131"/>
      <c r="AG107" s="131"/>
      <c r="AH107" s="131"/>
      <c r="AI107" s="131"/>
      <c r="AJ107" s="131"/>
      <c r="AK107" s="131"/>
      <c r="AL107" s="131"/>
      <c r="AM107" s="131"/>
      <c r="AN107" s="131"/>
      <c r="AO107" s="131"/>
      <c r="AP107" s="131"/>
      <c r="AQ107" s="131"/>
      <c r="AR107" s="131"/>
      <c r="AS107" s="131"/>
      <c r="AT107" s="131"/>
      <c r="AU107" s="131"/>
      <c r="AV107" s="131"/>
      <c r="AW107" s="131"/>
      <c r="AX107" s="131"/>
      <c r="AY107" s="133" t="s">
        <v>156</v>
      </c>
      <c r="AZ107" s="131"/>
      <c r="BA107" s="131"/>
      <c r="BB107" s="131"/>
      <c r="BC107" s="131"/>
      <c r="BD107" s="131"/>
      <c r="BE107" s="134">
        <f t="shared" si="0"/>
        <v>0</v>
      </c>
      <c r="BF107" s="134">
        <f t="shared" si="1"/>
        <v>0</v>
      </c>
      <c r="BG107" s="134">
        <f t="shared" si="2"/>
        <v>0</v>
      </c>
      <c r="BH107" s="134">
        <f t="shared" si="3"/>
        <v>0</v>
      </c>
      <c r="BI107" s="134">
        <f t="shared" si="4"/>
        <v>0</v>
      </c>
      <c r="BJ107" s="133" t="s">
        <v>88</v>
      </c>
      <c r="BK107" s="131"/>
      <c r="BL107" s="131"/>
      <c r="BM107" s="131"/>
    </row>
    <row r="108" spans="2:65" s="20" customFormat="1" ht="18" customHeight="1">
      <c r="B108" s="130"/>
      <c r="C108" s="131"/>
      <c r="D108" s="234" t="s">
        <v>160</v>
      </c>
      <c r="E108" s="234"/>
      <c r="F108" s="234"/>
      <c r="G108" s="131"/>
      <c r="H108" s="131"/>
      <c r="I108" s="131"/>
      <c r="J108" s="90">
        <v>0</v>
      </c>
      <c r="K108" s="131"/>
      <c r="L108" s="130"/>
      <c r="M108" s="131"/>
      <c r="N108" s="132" t="s">
        <v>41</v>
      </c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131"/>
      <c r="AF108" s="131"/>
      <c r="AG108" s="131"/>
      <c r="AH108" s="131"/>
      <c r="AI108" s="131"/>
      <c r="AJ108" s="131"/>
      <c r="AK108" s="131"/>
      <c r="AL108" s="131"/>
      <c r="AM108" s="131"/>
      <c r="AN108" s="131"/>
      <c r="AO108" s="131"/>
      <c r="AP108" s="131"/>
      <c r="AQ108" s="131"/>
      <c r="AR108" s="131"/>
      <c r="AS108" s="131"/>
      <c r="AT108" s="131"/>
      <c r="AU108" s="131"/>
      <c r="AV108" s="131"/>
      <c r="AW108" s="131"/>
      <c r="AX108" s="131"/>
      <c r="AY108" s="133" t="s">
        <v>156</v>
      </c>
      <c r="AZ108" s="131"/>
      <c r="BA108" s="131"/>
      <c r="BB108" s="131"/>
      <c r="BC108" s="131"/>
      <c r="BD108" s="131"/>
      <c r="BE108" s="134">
        <f t="shared" si="0"/>
        <v>0</v>
      </c>
      <c r="BF108" s="134">
        <f t="shared" si="1"/>
        <v>0</v>
      </c>
      <c r="BG108" s="134">
        <f t="shared" si="2"/>
        <v>0</v>
      </c>
      <c r="BH108" s="134">
        <f t="shared" si="3"/>
        <v>0</v>
      </c>
      <c r="BI108" s="134">
        <f t="shared" si="4"/>
        <v>0</v>
      </c>
      <c r="BJ108" s="133" t="s">
        <v>88</v>
      </c>
      <c r="BK108" s="131"/>
      <c r="BL108" s="131"/>
      <c r="BM108" s="131"/>
    </row>
    <row r="109" spans="2:65" s="20" customFormat="1" ht="18" customHeight="1">
      <c r="B109" s="130"/>
      <c r="C109" s="131"/>
      <c r="D109" s="135" t="s">
        <v>161</v>
      </c>
      <c r="E109" s="131"/>
      <c r="F109" s="131"/>
      <c r="G109" s="131"/>
      <c r="H109" s="131"/>
      <c r="I109" s="131"/>
      <c r="J109" s="90">
        <f>ROUND(J32*T109,2)</f>
        <v>0</v>
      </c>
      <c r="K109" s="131"/>
      <c r="L109" s="130"/>
      <c r="M109" s="131"/>
      <c r="N109" s="132" t="s">
        <v>41</v>
      </c>
      <c r="O109" s="131"/>
      <c r="P109" s="131"/>
      <c r="Q109" s="131"/>
      <c r="R109" s="131"/>
      <c r="S109" s="131"/>
      <c r="T109" s="131"/>
      <c r="U109" s="131"/>
      <c r="V109" s="131"/>
      <c r="W109" s="131"/>
      <c r="X109" s="131"/>
      <c r="Y109" s="131"/>
      <c r="Z109" s="131"/>
      <c r="AA109" s="131"/>
      <c r="AB109" s="131"/>
      <c r="AC109" s="131"/>
      <c r="AD109" s="131"/>
      <c r="AE109" s="131"/>
      <c r="AF109" s="131"/>
      <c r="AG109" s="131"/>
      <c r="AH109" s="131"/>
      <c r="AI109" s="131"/>
      <c r="AJ109" s="131"/>
      <c r="AK109" s="131"/>
      <c r="AL109" s="131"/>
      <c r="AM109" s="131"/>
      <c r="AN109" s="131"/>
      <c r="AO109" s="131"/>
      <c r="AP109" s="131"/>
      <c r="AQ109" s="131"/>
      <c r="AR109" s="131"/>
      <c r="AS109" s="131"/>
      <c r="AT109" s="131"/>
      <c r="AU109" s="131"/>
      <c r="AV109" s="131"/>
      <c r="AW109" s="131"/>
      <c r="AX109" s="131"/>
      <c r="AY109" s="133" t="s">
        <v>162</v>
      </c>
      <c r="AZ109" s="131"/>
      <c r="BA109" s="131"/>
      <c r="BB109" s="131"/>
      <c r="BC109" s="131"/>
      <c r="BD109" s="131"/>
      <c r="BE109" s="134">
        <f t="shared" si="0"/>
        <v>0</v>
      </c>
      <c r="BF109" s="134">
        <f t="shared" si="1"/>
        <v>0</v>
      </c>
      <c r="BG109" s="134">
        <f t="shared" si="2"/>
        <v>0</v>
      </c>
      <c r="BH109" s="134">
        <f t="shared" si="3"/>
        <v>0</v>
      </c>
      <c r="BI109" s="134">
        <f t="shared" si="4"/>
        <v>0</v>
      </c>
      <c r="BJ109" s="133" t="s">
        <v>88</v>
      </c>
      <c r="BK109" s="131"/>
      <c r="BL109" s="131"/>
      <c r="BM109" s="131"/>
    </row>
    <row r="110" spans="2:65" s="20" customFormat="1">
      <c r="B110" s="21"/>
      <c r="L110" s="21"/>
    </row>
    <row r="111" spans="2:65" s="20" customFormat="1" ht="29.25" customHeight="1">
      <c r="B111" s="21"/>
      <c r="C111" s="96" t="s">
        <v>110</v>
      </c>
      <c r="D111" s="97"/>
      <c r="E111" s="97"/>
      <c r="F111" s="97"/>
      <c r="G111" s="97"/>
      <c r="H111" s="97"/>
      <c r="I111" s="97"/>
      <c r="J111" s="98">
        <f>ROUND(J98+J103,2)</f>
        <v>0</v>
      </c>
      <c r="K111" s="97"/>
      <c r="L111" s="21"/>
    </row>
    <row r="112" spans="2:65" s="20" customFormat="1" ht="6.9" customHeight="1"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21"/>
    </row>
    <row r="116" spans="2:12" s="20" customFormat="1" ht="6.9" customHeight="1"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21"/>
    </row>
    <row r="117" spans="2:12" s="20" customFormat="1" ht="24.9" customHeight="1">
      <c r="B117" s="21"/>
      <c r="C117" s="11" t="s">
        <v>163</v>
      </c>
      <c r="L117" s="21"/>
    </row>
    <row r="118" spans="2:12" s="20" customFormat="1" ht="6.9" customHeight="1">
      <c r="B118" s="21"/>
      <c r="L118" s="21"/>
    </row>
    <row r="119" spans="2:12" s="20" customFormat="1" ht="12" customHeight="1">
      <c r="B119" s="21"/>
      <c r="C119" s="16" t="s">
        <v>13</v>
      </c>
      <c r="L119" s="21"/>
    </row>
    <row r="120" spans="2:12" s="20" customFormat="1" ht="16.5" customHeight="1">
      <c r="B120" s="21"/>
      <c r="E120" s="268" t="str">
        <f>E7</f>
        <v>Rekonštrukcia kanálov autobusov hala č. 5, Jurajov Dvor</v>
      </c>
      <c r="F120" s="268"/>
      <c r="G120" s="268"/>
      <c r="H120" s="268"/>
      <c r="L120" s="21"/>
    </row>
    <row r="121" spans="2:12" ht="12" customHeight="1">
      <c r="B121" s="10"/>
      <c r="C121" s="16" t="s">
        <v>130</v>
      </c>
      <c r="L121" s="10"/>
    </row>
    <row r="122" spans="2:12" s="20" customFormat="1" ht="16.5" customHeight="1">
      <c r="B122" s="21"/>
      <c r="E122" s="268" t="s">
        <v>131</v>
      </c>
      <c r="F122" s="268"/>
      <c r="G122" s="268"/>
      <c r="H122" s="268"/>
      <c r="L122" s="21"/>
    </row>
    <row r="123" spans="2:12" s="20" customFormat="1" ht="12" customHeight="1">
      <c r="B123" s="21"/>
      <c r="C123" s="16" t="s">
        <v>132</v>
      </c>
      <c r="L123" s="21"/>
    </row>
    <row r="124" spans="2:12" s="20" customFormat="1" ht="16.5" customHeight="1">
      <c r="B124" s="21"/>
      <c r="E124" s="252" t="str">
        <f>E11</f>
        <v>01.5 - SO 01.5 - ELI</v>
      </c>
      <c r="F124" s="252"/>
      <c r="G124" s="252"/>
      <c r="H124" s="252"/>
      <c r="L124" s="21"/>
    </row>
    <row r="125" spans="2:12" s="20" customFormat="1" ht="6.9" customHeight="1">
      <c r="B125" s="21"/>
      <c r="L125" s="21"/>
    </row>
    <row r="126" spans="2:12" s="20" customFormat="1" ht="12" customHeight="1">
      <c r="B126" s="21"/>
      <c r="C126" s="16" t="s">
        <v>17</v>
      </c>
      <c r="F126" s="5" t="str">
        <f>F14</f>
        <v>Bratislava</v>
      </c>
      <c r="I126" s="16" t="s">
        <v>19</v>
      </c>
      <c r="J126" s="46" t="str">
        <f>IF(J14="","",J14)</f>
        <v>12. 8. 2025</v>
      </c>
      <c r="L126" s="21"/>
    </row>
    <row r="127" spans="2:12" s="20" customFormat="1" ht="6.9" customHeight="1">
      <c r="B127" s="21"/>
      <c r="L127" s="21"/>
    </row>
    <row r="128" spans="2:12" s="20" customFormat="1" ht="15.15" customHeight="1">
      <c r="B128" s="21"/>
      <c r="C128" s="16" t="s">
        <v>21</v>
      </c>
      <c r="F128" s="5" t="str">
        <f>E17</f>
        <v>DPB, a.s. Olejkárska 1, 814 52 Bratislava</v>
      </c>
      <c r="I128" s="16" t="s">
        <v>27</v>
      </c>
      <c r="J128" s="3" t="str">
        <f>E23</f>
        <v>CITYPROJEKT, s.r.o.</v>
      </c>
      <c r="L128" s="21"/>
    </row>
    <row r="129" spans="2:65" s="20" customFormat="1" ht="15.15" customHeight="1">
      <c r="B129" s="21"/>
      <c r="C129" s="16" t="s">
        <v>25</v>
      </c>
      <c r="F129" s="5" t="str">
        <f>IF(E20="","",E20)</f>
        <v>Vyplň údaj</v>
      </c>
      <c r="I129" s="16" t="s">
        <v>30</v>
      </c>
      <c r="J129" s="3" t="str">
        <f>E26</f>
        <v xml:space="preserve"> </v>
      </c>
      <c r="L129" s="21"/>
    </row>
    <row r="130" spans="2:65" s="20" customFormat="1" ht="10.35" customHeight="1">
      <c r="B130" s="21"/>
      <c r="L130" s="21"/>
    </row>
    <row r="131" spans="2:65" s="136" customFormat="1" ht="29.25" customHeight="1">
      <c r="B131" s="137"/>
      <c r="C131" s="138" t="s">
        <v>164</v>
      </c>
      <c r="D131" s="139" t="s">
        <v>60</v>
      </c>
      <c r="E131" s="139" t="s">
        <v>56</v>
      </c>
      <c r="F131" s="139" t="s">
        <v>57</v>
      </c>
      <c r="G131" s="139" t="s">
        <v>165</v>
      </c>
      <c r="H131" s="139" t="s">
        <v>166</v>
      </c>
      <c r="I131" s="139" t="s">
        <v>167</v>
      </c>
      <c r="J131" s="140" t="s">
        <v>137</v>
      </c>
      <c r="K131" s="141" t="s">
        <v>168</v>
      </c>
      <c r="L131" s="137"/>
      <c r="M131" s="52"/>
      <c r="N131" s="53" t="s">
        <v>39</v>
      </c>
      <c r="O131" s="53" t="s">
        <v>169</v>
      </c>
      <c r="P131" s="53" t="s">
        <v>170</v>
      </c>
      <c r="Q131" s="53" t="s">
        <v>171</v>
      </c>
      <c r="R131" s="53" t="s">
        <v>172</v>
      </c>
      <c r="S131" s="53" t="s">
        <v>173</v>
      </c>
      <c r="T131" s="54" t="s">
        <v>174</v>
      </c>
    </row>
    <row r="132" spans="2:65" s="20" customFormat="1" ht="22.8" customHeight="1">
      <c r="B132" s="21"/>
      <c r="C132" s="58" t="s">
        <v>134</v>
      </c>
      <c r="J132" s="142">
        <f>BK132</f>
        <v>0</v>
      </c>
      <c r="L132" s="21"/>
      <c r="M132" s="55"/>
      <c r="N132" s="47"/>
      <c r="O132" s="47"/>
      <c r="P132" s="143">
        <f>P133</f>
        <v>0</v>
      </c>
      <c r="Q132" s="47"/>
      <c r="R132" s="143">
        <f>R133</f>
        <v>0</v>
      </c>
      <c r="S132" s="47"/>
      <c r="T132" s="144">
        <f>T133</f>
        <v>0</v>
      </c>
      <c r="AT132" s="7" t="s">
        <v>74</v>
      </c>
      <c r="AU132" s="7" t="s">
        <v>139</v>
      </c>
      <c r="BK132" s="145">
        <f>BK133</f>
        <v>0</v>
      </c>
    </row>
    <row r="133" spans="2:65" s="146" customFormat="1" ht="25.95" customHeight="1">
      <c r="B133" s="147"/>
      <c r="D133" s="148" t="s">
        <v>74</v>
      </c>
      <c r="E133" s="149" t="s">
        <v>636</v>
      </c>
      <c r="F133" s="149" t="s">
        <v>733</v>
      </c>
      <c r="I133" s="150"/>
      <c r="J133" s="151">
        <f>BK133</f>
        <v>0</v>
      </c>
      <c r="L133" s="147"/>
      <c r="M133" s="152"/>
      <c r="P133" s="153">
        <f>P134</f>
        <v>0</v>
      </c>
      <c r="R133" s="153">
        <f>R134</f>
        <v>0</v>
      </c>
      <c r="T133" s="154">
        <f>T134</f>
        <v>0</v>
      </c>
      <c r="AR133" s="148" t="s">
        <v>193</v>
      </c>
      <c r="AT133" s="155" t="s">
        <v>74</v>
      </c>
      <c r="AU133" s="155" t="s">
        <v>75</v>
      </c>
      <c r="AY133" s="148" t="s">
        <v>177</v>
      </c>
      <c r="BK133" s="156">
        <f>BK134</f>
        <v>0</v>
      </c>
    </row>
    <row r="134" spans="2:65" s="146" customFormat="1" ht="22.8" customHeight="1">
      <c r="B134" s="147"/>
      <c r="D134" s="148" t="s">
        <v>74</v>
      </c>
      <c r="E134" s="157" t="s">
        <v>734</v>
      </c>
      <c r="F134" s="157" t="s">
        <v>735</v>
      </c>
      <c r="I134" s="150"/>
      <c r="J134" s="158">
        <f>BK134</f>
        <v>0</v>
      </c>
      <c r="L134" s="147"/>
      <c r="M134" s="152"/>
      <c r="P134" s="153">
        <f>SUM(P135:P173)</f>
        <v>0</v>
      </c>
      <c r="R134" s="153">
        <f>SUM(R135:R173)</f>
        <v>0</v>
      </c>
      <c r="T134" s="154">
        <f>SUM(T135:T173)</f>
        <v>0</v>
      </c>
      <c r="AR134" s="148" t="s">
        <v>193</v>
      </c>
      <c r="AT134" s="155" t="s">
        <v>74</v>
      </c>
      <c r="AU134" s="155" t="s">
        <v>82</v>
      </c>
      <c r="AY134" s="148" t="s">
        <v>177</v>
      </c>
      <c r="BK134" s="156">
        <f>SUM(BK135:BK173)</f>
        <v>0</v>
      </c>
    </row>
    <row r="135" spans="2:65" s="20" customFormat="1" ht="16.5" customHeight="1">
      <c r="B135" s="130"/>
      <c r="C135" s="159" t="s">
        <v>82</v>
      </c>
      <c r="D135" s="159" t="s">
        <v>179</v>
      </c>
      <c r="E135" s="160" t="s">
        <v>736</v>
      </c>
      <c r="F135" s="161" t="s">
        <v>737</v>
      </c>
      <c r="G135" s="162" t="s">
        <v>366</v>
      </c>
      <c r="H135" s="163">
        <v>1</v>
      </c>
      <c r="I135" s="164"/>
      <c r="J135" s="165">
        <f t="shared" ref="J135:J173" si="5">ROUND(I135*H135,2)</f>
        <v>0</v>
      </c>
      <c r="K135" s="166"/>
      <c r="L135" s="21"/>
      <c r="M135" s="167"/>
      <c r="N135" s="129" t="s">
        <v>41</v>
      </c>
      <c r="P135" s="168">
        <f t="shared" ref="P135:P173" si="6">O135*H135</f>
        <v>0</v>
      </c>
      <c r="Q135" s="168">
        <v>0</v>
      </c>
      <c r="R135" s="168">
        <f t="shared" ref="R135:R173" si="7">Q135*H135</f>
        <v>0</v>
      </c>
      <c r="S135" s="168">
        <v>0</v>
      </c>
      <c r="T135" s="169">
        <f t="shared" ref="T135:T173" si="8">S135*H135</f>
        <v>0</v>
      </c>
      <c r="AR135" s="170" t="s">
        <v>738</v>
      </c>
      <c r="AT135" s="170" t="s">
        <v>179</v>
      </c>
      <c r="AU135" s="170" t="s">
        <v>88</v>
      </c>
      <c r="AY135" s="7" t="s">
        <v>177</v>
      </c>
      <c r="BE135" s="93">
        <f t="shared" ref="BE135:BE173" si="9">IF(N135="základná",J135,0)</f>
        <v>0</v>
      </c>
      <c r="BF135" s="93">
        <f t="shared" ref="BF135:BF173" si="10">IF(N135="znížená",J135,0)</f>
        <v>0</v>
      </c>
      <c r="BG135" s="93">
        <f t="shared" ref="BG135:BG173" si="11">IF(N135="zákl. prenesená",J135,0)</f>
        <v>0</v>
      </c>
      <c r="BH135" s="93">
        <f t="shared" ref="BH135:BH173" si="12">IF(N135="zníž. prenesená",J135,0)</f>
        <v>0</v>
      </c>
      <c r="BI135" s="93">
        <f t="shared" ref="BI135:BI173" si="13">IF(N135="nulová",J135,0)</f>
        <v>0</v>
      </c>
      <c r="BJ135" s="7" t="s">
        <v>88</v>
      </c>
      <c r="BK135" s="93">
        <f t="shared" ref="BK135:BK173" si="14">ROUND(I135*H135,2)</f>
        <v>0</v>
      </c>
      <c r="BL135" s="7" t="s">
        <v>738</v>
      </c>
      <c r="BM135" s="170" t="s">
        <v>88</v>
      </c>
    </row>
    <row r="136" spans="2:65" s="20" customFormat="1" ht="16.5" customHeight="1">
      <c r="B136" s="130"/>
      <c r="C136" s="159" t="s">
        <v>88</v>
      </c>
      <c r="D136" s="159" t="s">
        <v>179</v>
      </c>
      <c r="E136" s="160" t="s">
        <v>736</v>
      </c>
      <c r="F136" s="161" t="s">
        <v>737</v>
      </c>
      <c r="G136" s="162" t="s">
        <v>366</v>
      </c>
      <c r="H136" s="163">
        <v>1</v>
      </c>
      <c r="I136" s="164"/>
      <c r="J136" s="165">
        <f t="shared" si="5"/>
        <v>0</v>
      </c>
      <c r="K136" s="166"/>
      <c r="L136" s="21"/>
      <c r="M136" s="167"/>
      <c r="N136" s="129" t="s">
        <v>41</v>
      </c>
      <c r="P136" s="168">
        <f t="shared" si="6"/>
        <v>0</v>
      </c>
      <c r="Q136" s="168">
        <v>0</v>
      </c>
      <c r="R136" s="168">
        <f t="shared" si="7"/>
        <v>0</v>
      </c>
      <c r="S136" s="168">
        <v>0</v>
      </c>
      <c r="T136" s="169">
        <f t="shared" si="8"/>
        <v>0</v>
      </c>
      <c r="AR136" s="170" t="s">
        <v>738</v>
      </c>
      <c r="AT136" s="170" t="s">
        <v>179</v>
      </c>
      <c r="AU136" s="170" t="s">
        <v>88</v>
      </c>
      <c r="AY136" s="7" t="s">
        <v>177</v>
      </c>
      <c r="BE136" s="93">
        <f t="shared" si="9"/>
        <v>0</v>
      </c>
      <c r="BF136" s="93">
        <f t="shared" si="10"/>
        <v>0</v>
      </c>
      <c r="BG136" s="93">
        <f t="shared" si="11"/>
        <v>0</v>
      </c>
      <c r="BH136" s="93">
        <f t="shared" si="12"/>
        <v>0</v>
      </c>
      <c r="BI136" s="93">
        <f t="shared" si="13"/>
        <v>0</v>
      </c>
      <c r="BJ136" s="7" t="s">
        <v>88</v>
      </c>
      <c r="BK136" s="93">
        <f t="shared" si="14"/>
        <v>0</v>
      </c>
      <c r="BL136" s="7" t="s">
        <v>738</v>
      </c>
      <c r="BM136" s="170" t="s">
        <v>182</v>
      </c>
    </row>
    <row r="137" spans="2:65" s="20" customFormat="1" ht="16.5" customHeight="1">
      <c r="B137" s="130"/>
      <c r="C137" s="159" t="s">
        <v>193</v>
      </c>
      <c r="D137" s="159" t="s">
        <v>179</v>
      </c>
      <c r="E137" s="160" t="s">
        <v>739</v>
      </c>
      <c r="F137" s="161" t="s">
        <v>740</v>
      </c>
      <c r="G137" s="162" t="s">
        <v>366</v>
      </c>
      <c r="H137" s="163">
        <v>2</v>
      </c>
      <c r="I137" s="164"/>
      <c r="J137" s="165">
        <f t="shared" si="5"/>
        <v>0</v>
      </c>
      <c r="K137" s="166"/>
      <c r="L137" s="21"/>
      <c r="M137" s="167"/>
      <c r="N137" s="129" t="s">
        <v>41</v>
      </c>
      <c r="P137" s="168">
        <f t="shared" si="6"/>
        <v>0</v>
      </c>
      <c r="Q137" s="168">
        <v>0</v>
      </c>
      <c r="R137" s="168">
        <f t="shared" si="7"/>
        <v>0</v>
      </c>
      <c r="S137" s="168">
        <v>0</v>
      </c>
      <c r="T137" s="169">
        <f t="shared" si="8"/>
        <v>0</v>
      </c>
      <c r="AR137" s="170" t="s">
        <v>738</v>
      </c>
      <c r="AT137" s="170" t="s">
        <v>179</v>
      </c>
      <c r="AU137" s="170" t="s">
        <v>88</v>
      </c>
      <c r="AY137" s="7" t="s">
        <v>177</v>
      </c>
      <c r="BE137" s="93">
        <f t="shared" si="9"/>
        <v>0</v>
      </c>
      <c r="BF137" s="93">
        <f t="shared" si="10"/>
        <v>0</v>
      </c>
      <c r="BG137" s="93">
        <f t="shared" si="11"/>
        <v>0</v>
      </c>
      <c r="BH137" s="93">
        <f t="shared" si="12"/>
        <v>0</v>
      </c>
      <c r="BI137" s="93">
        <f t="shared" si="13"/>
        <v>0</v>
      </c>
      <c r="BJ137" s="7" t="s">
        <v>88</v>
      </c>
      <c r="BK137" s="93">
        <f t="shared" si="14"/>
        <v>0</v>
      </c>
      <c r="BL137" s="7" t="s">
        <v>738</v>
      </c>
      <c r="BM137" s="170" t="s">
        <v>212</v>
      </c>
    </row>
    <row r="138" spans="2:65" s="20" customFormat="1" ht="16.5" customHeight="1">
      <c r="B138" s="130"/>
      <c r="C138" s="159" t="s">
        <v>182</v>
      </c>
      <c r="D138" s="159" t="s">
        <v>179</v>
      </c>
      <c r="E138" s="160" t="s">
        <v>741</v>
      </c>
      <c r="F138" s="161" t="s">
        <v>742</v>
      </c>
      <c r="G138" s="162" t="s">
        <v>318</v>
      </c>
      <c r="H138" s="163">
        <v>12</v>
      </c>
      <c r="I138" s="164"/>
      <c r="J138" s="165">
        <f t="shared" si="5"/>
        <v>0</v>
      </c>
      <c r="K138" s="166"/>
      <c r="L138" s="21"/>
      <c r="M138" s="167"/>
      <c r="N138" s="129" t="s">
        <v>41</v>
      </c>
      <c r="P138" s="168">
        <f t="shared" si="6"/>
        <v>0</v>
      </c>
      <c r="Q138" s="168">
        <v>0</v>
      </c>
      <c r="R138" s="168">
        <f t="shared" si="7"/>
        <v>0</v>
      </c>
      <c r="S138" s="168">
        <v>0</v>
      </c>
      <c r="T138" s="169">
        <f t="shared" si="8"/>
        <v>0</v>
      </c>
      <c r="AR138" s="170" t="s">
        <v>738</v>
      </c>
      <c r="AT138" s="170" t="s">
        <v>179</v>
      </c>
      <c r="AU138" s="170" t="s">
        <v>88</v>
      </c>
      <c r="AY138" s="7" t="s">
        <v>177</v>
      </c>
      <c r="BE138" s="93">
        <f t="shared" si="9"/>
        <v>0</v>
      </c>
      <c r="BF138" s="93">
        <f t="shared" si="10"/>
        <v>0</v>
      </c>
      <c r="BG138" s="93">
        <f t="shared" si="11"/>
        <v>0</v>
      </c>
      <c r="BH138" s="93">
        <f t="shared" si="12"/>
        <v>0</v>
      </c>
      <c r="BI138" s="93">
        <f t="shared" si="13"/>
        <v>0</v>
      </c>
      <c r="BJ138" s="7" t="s">
        <v>88</v>
      </c>
      <c r="BK138" s="93">
        <f t="shared" si="14"/>
        <v>0</v>
      </c>
      <c r="BL138" s="7" t="s">
        <v>738</v>
      </c>
      <c r="BM138" s="170" t="s">
        <v>237</v>
      </c>
    </row>
    <row r="139" spans="2:65" s="20" customFormat="1" ht="16.5" customHeight="1">
      <c r="B139" s="130"/>
      <c r="C139" s="159" t="s">
        <v>204</v>
      </c>
      <c r="D139" s="159" t="s">
        <v>179</v>
      </c>
      <c r="E139" s="160" t="s">
        <v>743</v>
      </c>
      <c r="F139" s="161" t="s">
        <v>744</v>
      </c>
      <c r="G139" s="162" t="s">
        <v>318</v>
      </c>
      <c r="H139" s="163">
        <v>12</v>
      </c>
      <c r="I139" s="164"/>
      <c r="J139" s="165">
        <f t="shared" si="5"/>
        <v>0</v>
      </c>
      <c r="K139" s="166"/>
      <c r="L139" s="21"/>
      <c r="M139" s="167"/>
      <c r="N139" s="129" t="s">
        <v>41</v>
      </c>
      <c r="P139" s="168">
        <f t="shared" si="6"/>
        <v>0</v>
      </c>
      <c r="Q139" s="168">
        <v>0</v>
      </c>
      <c r="R139" s="168">
        <f t="shared" si="7"/>
        <v>0</v>
      </c>
      <c r="S139" s="168">
        <v>0</v>
      </c>
      <c r="T139" s="169">
        <f t="shared" si="8"/>
        <v>0</v>
      </c>
      <c r="AR139" s="170" t="s">
        <v>738</v>
      </c>
      <c r="AT139" s="170" t="s">
        <v>179</v>
      </c>
      <c r="AU139" s="170" t="s">
        <v>88</v>
      </c>
      <c r="AY139" s="7" t="s">
        <v>177</v>
      </c>
      <c r="BE139" s="93">
        <f t="shared" si="9"/>
        <v>0</v>
      </c>
      <c r="BF139" s="93">
        <f t="shared" si="10"/>
        <v>0</v>
      </c>
      <c r="BG139" s="93">
        <f t="shared" si="11"/>
        <v>0</v>
      </c>
      <c r="BH139" s="93">
        <f t="shared" si="12"/>
        <v>0</v>
      </c>
      <c r="BI139" s="93">
        <f t="shared" si="13"/>
        <v>0</v>
      </c>
      <c r="BJ139" s="7" t="s">
        <v>88</v>
      </c>
      <c r="BK139" s="93">
        <f t="shared" si="14"/>
        <v>0</v>
      </c>
      <c r="BL139" s="7" t="s">
        <v>738</v>
      </c>
      <c r="BM139" s="170" t="s">
        <v>250</v>
      </c>
    </row>
    <row r="140" spans="2:65" s="20" customFormat="1" ht="16.5" customHeight="1">
      <c r="B140" s="130"/>
      <c r="C140" s="159" t="s">
        <v>212</v>
      </c>
      <c r="D140" s="159" t="s">
        <v>179</v>
      </c>
      <c r="E140" s="160" t="s">
        <v>745</v>
      </c>
      <c r="F140" s="161" t="s">
        <v>746</v>
      </c>
      <c r="G140" s="162" t="s">
        <v>318</v>
      </c>
      <c r="H140" s="163">
        <v>210</v>
      </c>
      <c r="I140" s="164"/>
      <c r="J140" s="165">
        <f t="shared" si="5"/>
        <v>0</v>
      </c>
      <c r="K140" s="166"/>
      <c r="L140" s="21"/>
      <c r="M140" s="167"/>
      <c r="N140" s="129" t="s">
        <v>41</v>
      </c>
      <c r="P140" s="168">
        <f t="shared" si="6"/>
        <v>0</v>
      </c>
      <c r="Q140" s="168">
        <v>0</v>
      </c>
      <c r="R140" s="168">
        <f t="shared" si="7"/>
        <v>0</v>
      </c>
      <c r="S140" s="168">
        <v>0</v>
      </c>
      <c r="T140" s="169">
        <f t="shared" si="8"/>
        <v>0</v>
      </c>
      <c r="AR140" s="170" t="s">
        <v>738</v>
      </c>
      <c r="AT140" s="170" t="s">
        <v>179</v>
      </c>
      <c r="AU140" s="170" t="s">
        <v>88</v>
      </c>
      <c r="AY140" s="7" t="s">
        <v>177</v>
      </c>
      <c r="BE140" s="93">
        <f t="shared" si="9"/>
        <v>0</v>
      </c>
      <c r="BF140" s="93">
        <f t="shared" si="10"/>
        <v>0</v>
      </c>
      <c r="BG140" s="93">
        <f t="shared" si="11"/>
        <v>0</v>
      </c>
      <c r="BH140" s="93">
        <f t="shared" si="12"/>
        <v>0</v>
      </c>
      <c r="BI140" s="93">
        <f t="shared" si="13"/>
        <v>0</v>
      </c>
      <c r="BJ140" s="7" t="s">
        <v>88</v>
      </c>
      <c r="BK140" s="93">
        <f t="shared" si="14"/>
        <v>0</v>
      </c>
      <c r="BL140" s="7" t="s">
        <v>738</v>
      </c>
      <c r="BM140" s="170" t="s">
        <v>259</v>
      </c>
    </row>
    <row r="141" spans="2:65" s="20" customFormat="1" ht="16.5" customHeight="1">
      <c r="B141" s="130"/>
      <c r="C141" s="159" t="s">
        <v>233</v>
      </c>
      <c r="D141" s="159" t="s">
        <v>179</v>
      </c>
      <c r="E141" s="160" t="s">
        <v>747</v>
      </c>
      <c r="F141" s="161" t="s">
        <v>748</v>
      </c>
      <c r="G141" s="162" t="s">
        <v>318</v>
      </c>
      <c r="H141" s="163">
        <v>230</v>
      </c>
      <c r="I141" s="164"/>
      <c r="J141" s="165">
        <f t="shared" si="5"/>
        <v>0</v>
      </c>
      <c r="K141" s="166"/>
      <c r="L141" s="21"/>
      <c r="M141" s="167"/>
      <c r="N141" s="129" t="s">
        <v>41</v>
      </c>
      <c r="P141" s="168">
        <f t="shared" si="6"/>
        <v>0</v>
      </c>
      <c r="Q141" s="168">
        <v>0</v>
      </c>
      <c r="R141" s="168">
        <f t="shared" si="7"/>
        <v>0</v>
      </c>
      <c r="S141" s="168">
        <v>0</v>
      </c>
      <c r="T141" s="169">
        <f t="shared" si="8"/>
        <v>0</v>
      </c>
      <c r="AR141" s="170" t="s">
        <v>738</v>
      </c>
      <c r="AT141" s="170" t="s">
        <v>179</v>
      </c>
      <c r="AU141" s="170" t="s">
        <v>88</v>
      </c>
      <c r="AY141" s="7" t="s">
        <v>177</v>
      </c>
      <c r="BE141" s="93">
        <f t="shared" si="9"/>
        <v>0</v>
      </c>
      <c r="BF141" s="93">
        <f t="shared" si="10"/>
        <v>0</v>
      </c>
      <c r="BG141" s="93">
        <f t="shared" si="11"/>
        <v>0</v>
      </c>
      <c r="BH141" s="93">
        <f t="shared" si="12"/>
        <v>0</v>
      </c>
      <c r="BI141" s="93">
        <f t="shared" si="13"/>
        <v>0</v>
      </c>
      <c r="BJ141" s="7" t="s">
        <v>88</v>
      </c>
      <c r="BK141" s="93">
        <f t="shared" si="14"/>
        <v>0</v>
      </c>
      <c r="BL141" s="7" t="s">
        <v>738</v>
      </c>
      <c r="BM141" s="170" t="s">
        <v>289</v>
      </c>
    </row>
    <row r="142" spans="2:65" s="20" customFormat="1" ht="16.5" customHeight="1">
      <c r="B142" s="130"/>
      <c r="C142" s="159" t="s">
        <v>237</v>
      </c>
      <c r="D142" s="159" t="s">
        <v>179</v>
      </c>
      <c r="E142" s="160" t="s">
        <v>749</v>
      </c>
      <c r="F142" s="161" t="s">
        <v>750</v>
      </c>
      <c r="G142" s="162" t="s">
        <v>318</v>
      </c>
      <c r="H142" s="163">
        <v>18</v>
      </c>
      <c r="I142" s="164"/>
      <c r="J142" s="165">
        <f t="shared" si="5"/>
        <v>0</v>
      </c>
      <c r="K142" s="166"/>
      <c r="L142" s="21"/>
      <c r="M142" s="167"/>
      <c r="N142" s="129" t="s">
        <v>41</v>
      </c>
      <c r="P142" s="168">
        <f t="shared" si="6"/>
        <v>0</v>
      </c>
      <c r="Q142" s="168">
        <v>0</v>
      </c>
      <c r="R142" s="168">
        <f t="shared" si="7"/>
        <v>0</v>
      </c>
      <c r="S142" s="168">
        <v>0</v>
      </c>
      <c r="T142" s="169">
        <f t="shared" si="8"/>
        <v>0</v>
      </c>
      <c r="AR142" s="170" t="s">
        <v>738</v>
      </c>
      <c r="AT142" s="170" t="s">
        <v>179</v>
      </c>
      <c r="AU142" s="170" t="s">
        <v>88</v>
      </c>
      <c r="AY142" s="7" t="s">
        <v>177</v>
      </c>
      <c r="BE142" s="93">
        <f t="shared" si="9"/>
        <v>0</v>
      </c>
      <c r="BF142" s="93">
        <f t="shared" si="10"/>
        <v>0</v>
      </c>
      <c r="BG142" s="93">
        <f t="shared" si="11"/>
        <v>0</v>
      </c>
      <c r="BH142" s="93">
        <f t="shared" si="12"/>
        <v>0</v>
      </c>
      <c r="BI142" s="93">
        <f t="shared" si="13"/>
        <v>0</v>
      </c>
      <c r="BJ142" s="7" t="s">
        <v>88</v>
      </c>
      <c r="BK142" s="93">
        <f t="shared" si="14"/>
        <v>0</v>
      </c>
      <c r="BL142" s="7" t="s">
        <v>738</v>
      </c>
      <c r="BM142" s="170" t="s">
        <v>301</v>
      </c>
    </row>
    <row r="143" spans="2:65" s="20" customFormat="1" ht="16.5" customHeight="1">
      <c r="B143" s="130"/>
      <c r="C143" s="159" t="s">
        <v>242</v>
      </c>
      <c r="D143" s="159" t="s">
        <v>179</v>
      </c>
      <c r="E143" s="160" t="s">
        <v>751</v>
      </c>
      <c r="F143" s="161" t="s">
        <v>752</v>
      </c>
      <c r="G143" s="162" t="s">
        <v>318</v>
      </c>
      <c r="H143" s="163">
        <v>12</v>
      </c>
      <c r="I143" s="164"/>
      <c r="J143" s="165">
        <f t="shared" si="5"/>
        <v>0</v>
      </c>
      <c r="K143" s="166"/>
      <c r="L143" s="21"/>
      <c r="M143" s="167"/>
      <c r="N143" s="129" t="s">
        <v>41</v>
      </c>
      <c r="P143" s="168">
        <f t="shared" si="6"/>
        <v>0</v>
      </c>
      <c r="Q143" s="168">
        <v>0</v>
      </c>
      <c r="R143" s="168">
        <f t="shared" si="7"/>
        <v>0</v>
      </c>
      <c r="S143" s="168">
        <v>0</v>
      </c>
      <c r="T143" s="169">
        <f t="shared" si="8"/>
        <v>0</v>
      </c>
      <c r="AR143" s="170" t="s">
        <v>738</v>
      </c>
      <c r="AT143" s="170" t="s">
        <v>179</v>
      </c>
      <c r="AU143" s="170" t="s">
        <v>88</v>
      </c>
      <c r="AY143" s="7" t="s">
        <v>177</v>
      </c>
      <c r="BE143" s="93">
        <f t="shared" si="9"/>
        <v>0</v>
      </c>
      <c r="BF143" s="93">
        <f t="shared" si="10"/>
        <v>0</v>
      </c>
      <c r="BG143" s="93">
        <f t="shared" si="11"/>
        <v>0</v>
      </c>
      <c r="BH143" s="93">
        <f t="shared" si="12"/>
        <v>0</v>
      </c>
      <c r="BI143" s="93">
        <f t="shared" si="13"/>
        <v>0</v>
      </c>
      <c r="BJ143" s="7" t="s">
        <v>88</v>
      </c>
      <c r="BK143" s="93">
        <f t="shared" si="14"/>
        <v>0</v>
      </c>
      <c r="BL143" s="7" t="s">
        <v>738</v>
      </c>
      <c r="BM143" s="170" t="s">
        <v>309</v>
      </c>
    </row>
    <row r="144" spans="2:65" s="20" customFormat="1" ht="16.5" customHeight="1">
      <c r="B144" s="130"/>
      <c r="C144" s="159" t="s">
        <v>250</v>
      </c>
      <c r="D144" s="159" t="s">
        <v>179</v>
      </c>
      <c r="E144" s="160" t="s">
        <v>753</v>
      </c>
      <c r="F144" s="161" t="s">
        <v>754</v>
      </c>
      <c r="G144" s="162" t="s">
        <v>318</v>
      </c>
      <c r="H144" s="163">
        <v>12</v>
      </c>
      <c r="I144" s="164"/>
      <c r="J144" s="165">
        <f t="shared" si="5"/>
        <v>0</v>
      </c>
      <c r="K144" s="166"/>
      <c r="L144" s="21"/>
      <c r="M144" s="167"/>
      <c r="N144" s="129" t="s">
        <v>41</v>
      </c>
      <c r="P144" s="168">
        <f t="shared" si="6"/>
        <v>0</v>
      </c>
      <c r="Q144" s="168">
        <v>0</v>
      </c>
      <c r="R144" s="168">
        <f t="shared" si="7"/>
        <v>0</v>
      </c>
      <c r="S144" s="168">
        <v>0</v>
      </c>
      <c r="T144" s="169">
        <f t="shared" si="8"/>
        <v>0</v>
      </c>
      <c r="AR144" s="170" t="s">
        <v>738</v>
      </c>
      <c r="AT144" s="170" t="s">
        <v>179</v>
      </c>
      <c r="AU144" s="170" t="s">
        <v>88</v>
      </c>
      <c r="AY144" s="7" t="s">
        <v>177</v>
      </c>
      <c r="BE144" s="93">
        <f t="shared" si="9"/>
        <v>0</v>
      </c>
      <c r="BF144" s="93">
        <f t="shared" si="10"/>
        <v>0</v>
      </c>
      <c r="BG144" s="93">
        <f t="shared" si="11"/>
        <v>0</v>
      </c>
      <c r="BH144" s="93">
        <f t="shared" si="12"/>
        <v>0</v>
      </c>
      <c r="BI144" s="93">
        <f t="shared" si="13"/>
        <v>0</v>
      </c>
      <c r="BJ144" s="7" t="s">
        <v>88</v>
      </c>
      <c r="BK144" s="93">
        <f t="shared" si="14"/>
        <v>0</v>
      </c>
      <c r="BL144" s="7" t="s">
        <v>738</v>
      </c>
      <c r="BM144" s="170" t="s">
        <v>320</v>
      </c>
    </row>
    <row r="145" spans="2:65" s="20" customFormat="1" ht="16.5" customHeight="1">
      <c r="B145" s="130"/>
      <c r="C145" s="159" t="s">
        <v>255</v>
      </c>
      <c r="D145" s="159" t="s">
        <v>179</v>
      </c>
      <c r="E145" s="160" t="s">
        <v>755</v>
      </c>
      <c r="F145" s="161" t="s">
        <v>756</v>
      </c>
      <c r="G145" s="162" t="s">
        <v>318</v>
      </c>
      <c r="H145" s="163">
        <v>12</v>
      </c>
      <c r="I145" s="164"/>
      <c r="J145" s="165">
        <f t="shared" si="5"/>
        <v>0</v>
      </c>
      <c r="K145" s="166"/>
      <c r="L145" s="21"/>
      <c r="M145" s="167"/>
      <c r="N145" s="129" t="s">
        <v>41</v>
      </c>
      <c r="P145" s="168">
        <f t="shared" si="6"/>
        <v>0</v>
      </c>
      <c r="Q145" s="168">
        <v>0</v>
      </c>
      <c r="R145" s="168">
        <f t="shared" si="7"/>
        <v>0</v>
      </c>
      <c r="S145" s="168">
        <v>0</v>
      </c>
      <c r="T145" s="169">
        <f t="shared" si="8"/>
        <v>0</v>
      </c>
      <c r="AR145" s="170" t="s">
        <v>738</v>
      </c>
      <c r="AT145" s="170" t="s">
        <v>179</v>
      </c>
      <c r="AU145" s="170" t="s">
        <v>88</v>
      </c>
      <c r="AY145" s="7" t="s">
        <v>177</v>
      </c>
      <c r="BE145" s="93">
        <f t="shared" si="9"/>
        <v>0</v>
      </c>
      <c r="BF145" s="93">
        <f t="shared" si="10"/>
        <v>0</v>
      </c>
      <c r="BG145" s="93">
        <f t="shared" si="11"/>
        <v>0</v>
      </c>
      <c r="BH145" s="93">
        <f t="shared" si="12"/>
        <v>0</v>
      </c>
      <c r="BI145" s="93">
        <f t="shared" si="13"/>
        <v>0</v>
      </c>
      <c r="BJ145" s="7" t="s">
        <v>88</v>
      </c>
      <c r="BK145" s="93">
        <f t="shared" si="14"/>
        <v>0</v>
      </c>
      <c r="BL145" s="7" t="s">
        <v>738</v>
      </c>
      <c r="BM145" s="170" t="s">
        <v>335</v>
      </c>
    </row>
    <row r="146" spans="2:65" s="20" customFormat="1" ht="16.5" customHeight="1">
      <c r="B146" s="130"/>
      <c r="C146" s="159" t="s">
        <v>259</v>
      </c>
      <c r="D146" s="159" t="s">
        <v>179</v>
      </c>
      <c r="E146" s="160" t="s">
        <v>757</v>
      </c>
      <c r="F146" s="161" t="s">
        <v>758</v>
      </c>
      <c r="G146" s="162" t="s">
        <v>318</v>
      </c>
      <c r="H146" s="163">
        <v>140</v>
      </c>
      <c r="I146" s="164"/>
      <c r="J146" s="165">
        <f t="shared" si="5"/>
        <v>0</v>
      </c>
      <c r="K146" s="166"/>
      <c r="L146" s="21"/>
      <c r="M146" s="167"/>
      <c r="N146" s="129" t="s">
        <v>41</v>
      </c>
      <c r="P146" s="168">
        <f t="shared" si="6"/>
        <v>0</v>
      </c>
      <c r="Q146" s="168">
        <v>0</v>
      </c>
      <c r="R146" s="168">
        <f t="shared" si="7"/>
        <v>0</v>
      </c>
      <c r="S146" s="168">
        <v>0</v>
      </c>
      <c r="T146" s="169">
        <f t="shared" si="8"/>
        <v>0</v>
      </c>
      <c r="AR146" s="170" t="s">
        <v>738</v>
      </c>
      <c r="AT146" s="170" t="s">
        <v>179</v>
      </c>
      <c r="AU146" s="170" t="s">
        <v>88</v>
      </c>
      <c r="AY146" s="7" t="s">
        <v>177</v>
      </c>
      <c r="BE146" s="93">
        <f t="shared" si="9"/>
        <v>0</v>
      </c>
      <c r="BF146" s="93">
        <f t="shared" si="10"/>
        <v>0</v>
      </c>
      <c r="BG146" s="93">
        <f t="shared" si="11"/>
        <v>0</v>
      </c>
      <c r="BH146" s="93">
        <f t="shared" si="12"/>
        <v>0</v>
      </c>
      <c r="BI146" s="93">
        <f t="shared" si="13"/>
        <v>0</v>
      </c>
      <c r="BJ146" s="7" t="s">
        <v>88</v>
      </c>
      <c r="BK146" s="93">
        <f t="shared" si="14"/>
        <v>0</v>
      </c>
      <c r="BL146" s="7" t="s">
        <v>738</v>
      </c>
      <c r="BM146" s="170" t="s">
        <v>346</v>
      </c>
    </row>
    <row r="147" spans="2:65" s="20" customFormat="1" ht="16.5" customHeight="1">
      <c r="B147" s="130"/>
      <c r="C147" s="159" t="s">
        <v>264</v>
      </c>
      <c r="D147" s="159" t="s">
        <v>179</v>
      </c>
      <c r="E147" s="160" t="s">
        <v>759</v>
      </c>
      <c r="F147" s="161" t="s">
        <v>760</v>
      </c>
      <c r="G147" s="162" t="s">
        <v>366</v>
      </c>
      <c r="H147" s="163">
        <v>8</v>
      </c>
      <c r="I147" s="164"/>
      <c r="J147" s="165">
        <f t="shared" si="5"/>
        <v>0</v>
      </c>
      <c r="K147" s="166"/>
      <c r="L147" s="21"/>
      <c r="M147" s="167"/>
      <c r="N147" s="129" t="s">
        <v>41</v>
      </c>
      <c r="P147" s="168">
        <f t="shared" si="6"/>
        <v>0</v>
      </c>
      <c r="Q147" s="168">
        <v>0</v>
      </c>
      <c r="R147" s="168">
        <f t="shared" si="7"/>
        <v>0</v>
      </c>
      <c r="S147" s="168">
        <v>0</v>
      </c>
      <c r="T147" s="169">
        <f t="shared" si="8"/>
        <v>0</v>
      </c>
      <c r="AR147" s="170" t="s">
        <v>738</v>
      </c>
      <c r="AT147" s="170" t="s">
        <v>179</v>
      </c>
      <c r="AU147" s="170" t="s">
        <v>88</v>
      </c>
      <c r="AY147" s="7" t="s">
        <v>177</v>
      </c>
      <c r="BE147" s="93">
        <f t="shared" si="9"/>
        <v>0</v>
      </c>
      <c r="BF147" s="93">
        <f t="shared" si="10"/>
        <v>0</v>
      </c>
      <c r="BG147" s="93">
        <f t="shared" si="11"/>
        <v>0</v>
      </c>
      <c r="BH147" s="93">
        <f t="shared" si="12"/>
        <v>0</v>
      </c>
      <c r="BI147" s="93">
        <f t="shared" si="13"/>
        <v>0</v>
      </c>
      <c r="BJ147" s="7" t="s">
        <v>88</v>
      </c>
      <c r="BK147" s="93">
        <f t="shared" si="14"/>
        <v>0</v>
      </c>
      <c r="BL147" s="7" t="s">
        <v>738</v>
      </c>
      <c r="BM147" s="170" t="s">
        <v>359</v>
      </c>
    </row>
    <row r="148" spans="2:65" s="20" customFormat="1" ht="16.5" customHeight="1">
      <c r="B148" s="130"/>
      <c r="C148" s="159" t="s">
        <v>289</v>
      </c>
      <c r="D148" s="159" t="s">
        <v>179</v>
      </c>
      <c r="E148" s="160" t="s">
        <v>761</v>
      </c>
      <c r="F148" s="161" t="s">
        <v>762</v>
      </c>
      <c r="G148" s="162" t="s">
        <v>366</v>
      </c>
      <c r="H148" s="163">
        <v>16</v>
      </c>
      <c r="I148" s="164"/>
      <c r="J148" s="165">
        <f t="shared" si="5"/>
        <v>0</v>
      </c>
      <c r="K148" s="166"/>
      <c r="L148" s="21"/>
      <c r="M148" s="167"/>
      <c r="N148" s="129" t="s">
        <v>41</v>
      </c>
      <c r="P148" s="168">
        <f t="shared" si="6"/>
        <v>0</v>
      </c>
      <c r="Q148" s="168">
        <v>0</v>
      </c>
      <c r="R148" s="168">
        <f t="shared" si="7"/>
        <v>0</v>
      </c>
      <c r="S148" s="168">
        <v>0</v>
      </c>
      <c r="T148" s="169">
        <f t="shared" si="8"/>
        <v>0</v>
      </c>
      <c r="AR148" s="170" t="s">
        <v>738</v>
      </c>
      <c r="AT148" s="170" t="s">
        <v>179</v>
      </c>
      <c r="AU148" s="170" t="s">
        <v>88</v>
      </c>
      <c r="AY148" s="7" t="s">
        <v>177</v>
      </c>
      <c r="BE148" s="93">
        <f t="shared" si="9"/>
        <v>0</v>
      </c>
      <c r="BF148" s="93">
        <f t="shared" si="10"/>
        <v>0</v>
      </c>
      <c r="BG148" s="93">
        <f t="shared" si="11"/>
        <v>0</v>
      </c>
      <c r="BH148" s="93">
        <f t="shared" si="12"/>
        <v>0</v>
      </c>
      <c r="BI148" s="93">
        <f t="shared" si="13"/>
        <v>0</v>
      </c>
      <c r="BJ148" s="7" t="s">
        <v>88</v>
      </c>
      <c r="BK148" s="93">
        <f t="shared" si="14"/>
        <v>0</v>
      </c>
      <c r="BL148" s="7" t="s">
        <v>738</v>
      </c>
      <c r="BM148" s="170" t="s">
        <v>370</v>
      </c>
    </row>
    <row r="149" spans="2:65" s="20" customFormat="1" ht="16.5" customHeight="1">
      <c r="B149" s="130"/>
      <c r="C149" s="159" t="s">
        <v>294</v>
      </c>
      <c r="D149" s="159" t="s">
        <v>179</v>
      </c>
      <c r="E149" s="160" t="s">
        <v>763</v>
      </c>
      <c r="F149" s="161" t="s">
        <v>764</v>
      </c>
      <c r="G149" s="162" t="s">
        <v>318</v>
      </c>
      <c r="H149" s="163">
        <v>8</v>
      </c>
      <c r="I149" s="164"/>
      <c r="J149" s="165">
        <f t="shared" si="5"/>
        <v>0</v>
      </c>
      <c r="K149" s="166"/>
      <c r="L149" s="21"/>
      <c r="M149" s="167"/>
      <c r="N149" s="129" t="s">
        <v>41</v>
      </c>
      <c r="P149" s="168">
        <f t="shared" si="6"/>
        <v>0</v>
      </c>
      <c r="Q149" s="168">
        <v>0</v>
      </c>
      <c r="R149" s="168">
        <f t="shared" si="7"/>
        <v>0</v>
      </c>
      <c r="S149" s="168">
        <v>0</v>
      </c>
      <c r="T149" s="169">
        <f t="shared" si="8"/>
        <v>0</v>
      </c>
      <c r="AR149" s="170" t="s">
        <v>738</v>
      </c>
      <c r="AT149" s="170" t="s">
        <v>179</v>
      </c>
      <c r="AU149" s="170" t="s">
        <v>88</v>
      </c>
      <c r="AY149" s="7" t="s">
        <v>177</v>
      </c>
      <c r="BE149" s="93">
        <f t="shared" si="9"/>
        <v>0</v>
      </c>
      <c r="BF149" s="93">
        <f t="shared" si="10"/>
        <v>0</v>
      </c>
      <c r="BG149" s="93">
        <f t="shared" si="11"/>
        <v>0</v>
      </c>
      <c r="BH149" s="93">
        <f t="shared" si="12"/>
        <v>0</v>
      </c>
      <c r="BI149" s="93">
        <f t="shared" si="13"/>
        <v>0</v>
      </c>
      <c r="BJ149" s="7" t="s">
        <v>88</v>
      </c>
      <c r="BK149" s="93">
        <f t="shared" si="14"/>
        <v>0</v>
      </c>
      <c r="BL149" s="7" t="s">
        <v>738</v>
      </c>
      <c r="BM149" s="170" t="s">
        <v>380</v>
      </c>
    </row>
    <row r="150" spans="2:65" s="20" customFormat="1" ht="16.5" customHeight="1">
      <c r="B150" s="130"/>
      <c r="C150" s="159" t="s">
        <v>301</v>
      </c>
      <c r="D150" s="159" t="s">
        <v>179</v>
      </c>
      <c r="E150" s="160" t="s">
        <v>765</v>
      </c>
      <c r="F150" s="161" t="s">
        <v>766</v>
      </c>
      <c r="G150" s="162" t="s">
        <v>366</v>
      </c>
      <c r="H150" s="163">
        <v>16</v>
      </c>
      <c r="I150" s="164"/>
      <c r="J150" s="165">
        <f t="shared" si="5"/>
        <v>0</v>
      </c>
      <c r="K150" s="166"/>
      <c r="L150" s="21"/>
      <c r="M150" s="167"/>
      <c r="N150" s="129" t="s">
        <v>41</v>
      </c>
      <c r="P150" s="168">
        <f t="shared" si="6"/>
        <v>0</v>
      </c>
      <c r="Q150" s="168">
        <v>0</v>
      </c>
      <c r="R150" s="168">
        <f t="shared" si="7"/>
        <v>0</v>
      </c>
      <c r="S150" s="168">
        <v>0</v>
      </c>
      <c r="T150" s="169">
        <f t="shared" si="8"/>
        <v>0</v>
      </c>
      <c r="AR150" s="170" t="s">
        <v>738</v>
      </c>
      <c r="AT150" s="170" t="s">
        <v>179</v>
      </c>
      <c r="AU150" s="170" t="s">
        <v>88</v>
      </c>
      <c r="AY150" s="7" t="s">
        <v>177</v>
      </c>
      <c r="BE150" s="93">
        <f t="shared" si="9"/>
        <v>0</v>
      </c>
      <c r="BF150" s="93">
        <f t="shared" si="10"/>
        <v>0</v>
      </c>
      <c r="BG150" s="93">
        <f t="shared" si="11"/>
        <v>0</v>
      </c>
      <c r="BH150" s="93">
        <f t="shared" si="12"/>
        <v>0</v>
      </c>
      <c r="BI150" s="93">
        <f t="shared" si="13"/>
        <v>0</v>
      </c>
      <c r="BJ150" s="7" t="s">
        <v>88</v>
      </c>
      <c r="BK150" s="93">
        <f t="shared" si="14"/>
        <v>0</v>
      </c>
      <c r="BL150" s="7" t="s">
        <v>738</v>
      </c>
      <c r="BM150" s="170" t="s">
        <v>395</v>
      </c>
    </row>
    <row r="151" spans="2:65" s="20" customFormat="1" ht="16.5" customHeight="1">
      <c r="B151" s="130"/>
      <c r="C151" s="159" t="s">
        <v>305</v>
      </c>
      <c r="D151" s="159" t="s">
        <v>179</v>
      </c>
      <c r="E151" s="160" t="s">
        <v>767</v>
      </c>
      <c r="F151" s="161" t="s">
        <v>768</v>
      </c>
      <c r="G151" s="162" t="s">
        <v>318</v>
      </c>
      <c r="H151" s="163">
        <v>140</v>
      </c>
      <c r="I151" s="164"/>
      <c r="J151" s="165">
        <f t="shared" si="5"/>
        <v>0</v>
      </c>
      <c r="K151" s="166"/>
      <c r="L151" s="21"/>
      <c r="M151" s="167"/>
      <c r="N151" s="129" t="s">
        <v>41</v>
      </c>
      <c r="P151" s="168">
        <f t="shared" si="6"/>
        <v>0</v>
      </c>
      <c r="Q151" s="168">
        <v>0</v>
      </c>
      <c r="R151" s="168">
        <f t="shared" si="7"/>
        <v>0</v>
      </c>
      <c r="S151" s="168">
        <v>0</v>
      </c>
      <c r="T151" s="169">
        <f t="shared" si="8"/>
        <v>0</v>
      </c>
      <c r="AR151" s="170" t="s">
        <v>738</v>
      </c>
      <c r="AT151" s="170" t="s">
        <v>179</v>
      </c>
      <c r="AU151" s="170" t="s">
        <v>88</v>
      </c>
      <c r="AY151" s="7" t="s">
        <v>177</v>
      </c>
      <c r="BE151" s="93">
        <f t="shared" si="9"/>
        <v>0</v>
      </c>
      <c r="BF151" s="93">
        <f t="shared" si="10"/>
        <v>0</v>
      </c>
      <c r="BG151" s="93">
        <f t="shared" si="11"/>
        <v>0</v>
      </c>
      <c r="BH151" s="93">
        <f t="shared" si="12"/>
        <v>0</v>
      </c>
      <c r="BI151" s="93">
        <f t="shared" si="13"/>
        <v>0</v>
      </c>
      <c r="BJ151" s="7" t="s">
        <v>88</v>
      </c>
      <c r="BK151" s="93">
        <f t="shared" si="14"/>
        <v>0</v>
      </c>
      <c r="BL151" s="7" t="s">
        <v>738</v>
      </c>
      <c r="BM151" s="170" t="s">
        <v>403</v>
      </c>
    </row>
    <row r="152" spans="2:65" s="20" customFormat="1" ht="16.5" customHeight="1">
      <c r="B152" s="130"/>
      <c r="C152" s="159" t="s">
        <v>309</v>
      </c>
      <c r="D152" s="159" t="s">
        <v>179</v>
      </c>
      <c r="E152" s="160" t="s">
        <v>769</v>
      </c>
      <c r="F152" s="161" t="s">
        <v>770</v>
      </c>
      <c r="G152" s="162" t="s">
        <v>318</v>
      </c>
      <c r="H152" s="163">
        <v>160</v>
      </c>
      <c r="I152" s="164"/>
      <c r="J152" s="165">
        <f t="shared" si="5"/>
        <v>0</v>
      </c>
      <c r="K152" s="166"/>
      <c r="L152" s="21"/>
      <c r="M152" s="167"/>
      <c r="N152" s="129" t="s">
        <v>41</v>
      </c>
      <c r="P152" s="168">
        <f t="shared" si="6"/>
        <v>0</v>
      </c>
      <c r="Q152" s="168">
        <v>0</v>
      </c>
      <c r="R152" s="168">
        <f t="shared" si="7"/>
        <v>0</v>
      </c>
      <c r="S152" s="168">
        <v>0</v>
      </c>
      <c r="T152" s="169">
        <f t="shared" si="8"/>
        <v>0</v>
      </c>
      <c r="AR152" s="170" t="s">
        <v>738</v>
      </c>
      <c r="AT152" s="170" t="s">
        <v>179</v>
      </c>
      <c r="AU152" s="170" t="s">
        <v>88</v>
      </c>
      <c r="AY152" s="7" t="s">
        <v>177</v>
      </c>
      <c r="BE152" s="93">
        <f t="shared" si="9"/>
        <v>0</v>
      </c>
      <c r="BF152" s="93">
        <f t="shared" si="10"/>
        <v>0</v>
      </c>
      <c r="BG152" s="93">
        <f t="shared" si="11"/>
        <v>0</v>
      </c>
      <c r="BH152" s="93">
        <f t="shared" si="12"/>
        <v>0</v>
      </c>
      <c r="BI152" s="93">
        <f t="shared" si="13"/>
        <v>0</v>
      </c>
      <c r="BJ152" s="7" t="s">
        <v>88</v>
      </c>
      <c r="BK152" s="93">
        <f t="shared" si="14"/>
        <v>0</v>
      </c>
      <c r="BL152" s="7" t="s">
        <v>738</v>
      </c>
      <c r="BM152" s="170" t="s">
        <v>413</v>
      </c>
    </row>
    <row r="153" spans="2:65" s="20" customFormat="1" ht="16.5" customHeight="1">
      <c r="B153" s="130"/>
      <c r="C153" s="159" t="s">
        <v>315</v>
      </c>
      <c r="D153" s="159" t="s">
        <v>179</v>
      </c>
      <c r="E153" s="160" t="s">
        <v>771</v>
      </c>
      <c r="F153" s="161" t="s">
        <v>772</v>
      </c>
      <c r="G153" s="162" t="s">
        <v>318</v>
      </c>
      <c r="H153" s="163">
        <v>130</v>
      </c>
      <c r="I153" s="164"/>
      <c r="J153" s="165">
        <f t="shared" si="5"/>
        <v>0</v>
      </c>
      <c r="K153" s="166"/>
      <c r="L153" s="21"/>
      <c r="M153" s="167"/>
      <c r="N153" s="129" t="s">
        <v>41</v>
      </c>
      <c r="P153" s="168">
        <f t="shared" si="6"/>
        <v>0</v>
      </c>
      <c r="Q153" s="168">
        <v>0</v>
      </c>
      <c r="R153" s="168">
        <f t="shared" si="7"/>
        <v>0</v>
      </c>
      <c r="S153" s="168">
        <v>0</v>
      </c>
      <c r="T153" s="169">
        <f t="shared" si="8"/>
        <v>0</v>
      </c>
      <c r="AR153" s="170" t="s">
        <v>738</v>
      </c>
      <c r="AT153" s="170" t="s">
        <v>179</v>
      </c>
      <c r="AU153" s="170" t="s">
        <v>88</v>
      </c>
      <c r="AY153" s="7" t="s">
        <v>177</v>
      </c>
      <c r="BE153" s="93">
        <f t="shared" si="9"/>
        <v>0</v>
      </c>
      <c r="BF153" s="93">
        <f t="shared" si="10"/>
        <v>0</v>
      </c>
      <c r="BG153" s="93">
        <f t="shared" si="11"/>
        <v>0</v>
      </c>
      <c r="BH153" s="93">
        <f t="shared" si="12"/>
        <v>0</v>
      </c>
      <c r="BI153" s="93">
        <f t="shared" si="13"/>
        <v>0</v>
      </c>
      <c r="BJ153" s="7" t="s">
        <v>88</v>
      </c>
      <c r="BK153" s="93">
        <f t="shared" si="14"/>
        <v>0</v>
      </c>
      <c r="BL153" s="7" t="s">
        <v>738</v>
      </c>
      <c r="BM153" s="170" t="s">
        <v>424</v>
      </c>
    </row>
    <row r="154" spans="2:65" s="20" customFormat="1" ht="16.5" customHeight="1">
      <c r="B154" s="130"/>
      <c r="C154" s="159" t="s">
        <v>320</v>
      </c>
      <c r="D154" s="159" t="s">
        <v>179</v>
      </c>
      <c r="E154" s="160" t="s">
        <v>773</v>
      </c>
      <c r="F154" s="161" t="s">
        <v>774</v>
      </c>
      <c r="G154" s="162" t="s">
        <v>318</v>
      </c>
      <c r="H154" s="163">
        <v>36</v>
      </c>
      <c r="I154" s="164"/>
      <c r="J154" s="165">
        <f t="shared" si="5"/>
        <v>0</v>
      </c>
      <c r="K154" s="166"/>
      <c r="L154" s="21"/>
      <c r="M154" s="167"/>
      <c r="N154" s="129" t="s">
        <v>41</v>
      </c>
      <c r="P154" s="168">
        <f t="shared" si="6"/>
        <v>0</v>
      </c>
      <c r="Q154" s="168">
        <v>0</v>
      </c>
      <c r="R154" s="168">
        <f t="shared" si="7"/>
        <v>0</v>
      </c>
      <c r="S154" s="168">
        <v>0</v>
      </c>
      <c r="T154" s="169">
        <f t="shared" si="8"/>
        <v>0</v>
      </c>
      <c r="AR154" s="170" t="s">
        <v>738</v>
      </c>
      <c r="AT154" s="170" t="s">
        <v>179</v>
      </c>
      <c r="AU154" s="170" t="s">
        <v>88</v>
      </c>
      <c r="AY154" s="7" t="s">
        <v>177</v>
      </c>
      <c r="BE154" s="93">
        <f t="shared" si="9"/>
        <v>0</v>
      </c>
      <c r="BF154" s="93">
        <f t="shared" si="10"/>
        <v>0</v>
      </c>
      <c r="BG154" s="93">
        <f t="shared" si="11"/>
        <v>0</v>
      </c>
      <c r="BH154" s="93">
        <f t="shared" si="12"/>
        <v>0</v>
      </c>
      <c r="BI154" s="93">
        <f t="shared" si="13"/>
        <v>0</v>
      </c>
      <c r="BJ154" s="7" t="s">
        <v>88</v>
      </c>
      <c r="BK154" s="93">
        <f t="shared" si="14"/>
        <v>0</v>
      </c>
      <c r="BL154" s="7" t="s">
        <v>738</v>
      </c>
      <c r="BM154" s="170" t="s">
        <v>438</v>
      </c>
    </row>
    <row r="155" spans="2:65" s="20" customFormat="1" ht="16.5" customHeight="1">
      <c r="B155" s="130"/>
      <c r="C155" s="159" t="s">
        <v>327</v>
      </c>
      <c r="D155" s="159" t="s">
        <v>179</v>
      </c>
      <c r="E155" s="160" t="s">
        <v>775</v>
      </c>
      <c r="F155" s="161" t="s">
        <v>776</v>
      </c>
      <c r="G155" s="162" t="s">
        <v>318</v>
      </c>
      <c r="H155" s="163">
        <v>26</v>
      </c>
      <c r="I155" s="164"/>
      <c r="J155" s="165">
        <f t="shared" si="5"/>
        <v>0</v>
      </c>
      <c r="K155" s="166"/>
      <c r="L155" s="21"/>
      <c r="M155" s="167"/>
      <c r="N155" s="129" t="s">
        <v>41</v>
      </c>
      <c r="P155" s="168">
        <f t="shared" si="6"/>
        <v>0</v>
      </c>
      <c r="Q155" s="168">
        <v>0</v>
      </c>
      <c r="R155" s="168">
        <f t="shared" si="7"/>
        <v>0</v>
      </c>
      <c r="S155" s="168">
        <v>0</v>
      </c>
      <c r="T155" s="169">
        <f t="shared" si="8"/>
        <v>0</v>
      </c>
      <c r="AR155" s="170" t="s">
        <v>738</v>
      </c>
      <c r="AT155" s="170" t="s">
        <v>179</v>
      </c>
      <c r="AU155" s="170" t="s">
        <v>88</v>
      </c>
      <c r="AY155" s="7" t="s">
        <v>177</v>
      </c>
      <c r="BE155" s="93">
        <f t="shared" si="9"/>
        <v>0</v>
      </c>
      <c r="BF155" s="93">
        <f t="shared" si="10"/>
        <v>0</v>
      </c>
      <c r="BG155" s="93">
        <f t="shared" si="11"/>
        <v>0</v>
      </c>
      <c r="BH155" s="93">
        <f t="shared" si="12"/>
        <v>0</v>
      </c>
      <c r="BI155" s="93">
        <f t="shared" si="13"/>
        <v>0</v>
      </c>
      <c r="BJ155" s="7" t="s">
        <v>88</v>
      </c>
      <c r="BK155" s="93">
        <f t="shared" si="14"/>
        <v>0</v>
      </c>
      <c r="BL155" s="7" t="s">
        <v>738</v>
      </c>
      <c r="BM155" s="170" t="s">
        <v>447</v>
      </c>
    </row>
    <row r="156" spans="2:65" s="20" customFormat="1" ht="16.5" customHeight="1">
      <c r="B156" s="130"/>
      <c r="C156" s="159" t="s">
        <v>335</v>
      </c>
      <c r="D156" s="159" t="s">
        <v>179</v>
      </c>
      <c r="E156" s="160" t="s">
        <v>777</v>
      </c>
      <c r="F156" s="161" t="s">
        <v>778</v>
      </c>
      <c r="G156" s="162" t="s">
        <v>318</v>
      </c>
      <c r="H156" s="163">
        <v>14</v>
      </c>
      <c r="I156" s="164"/>
      <c r="J156" s="165">
        <f t="shared" si="5"/>
        <v>0</v>
      </c>
      <c r="K156" s="166"/>
      <c r="L156" s="21"/>
      <c r="M156" s="167"/>
      <c r="N156" s="129" t="s">
        <v>41</v>
      </c>
      <c r="P156" s="168">
        <f t="shared" si="6"/>
        <v>0</v>
      </c>
      <c r="Q156" s="168">
        <v>0</v>
      </c>
      <c r="R156" s="168">
        <f t="shared" si="7"/>
        <v>0</v>
      </c>
      <c r="S156" s="168">
        <v>0</v>
      </c>
      <c r="T156" s="169">
        <f t="shared" si="8"/>
        <v>0</v>
      </c>
      <c r="AR156" s="170" t="s">
        <v>738</v>
      </c>
      <c r="AT156" s="170" t="s">
        <v>179</v>
      </c>
      <c r="AU156" s="170" t="s">
        <v>88</v>
      </c>
      <c r="AY156" s="7" t="s">
        <v>177</v>
      </c>
      <c r="BE156" s="93">
        <f t="shared" si="9"/>
        <v>0</v>
      </c>
      <c r="BF156" s="93">
        <f t="shared" si="10"/>
        <v>0</v>
      </c>
      <c r="BG156" s="93">
        <f t="shared" si="11"/>
        <v>0</v>
      </c>
      <c r="BH156" s="93">
        <f t="shared" si="12"/>
        <v>0</v>
      </c>
      <c r="BI156" s="93">
        <f t="shared" si="13"/>
        <v>0</v>
      </c>
      <c r="BJ156" s="7" t="s">
        <v>88</v>
      </c>
      <c r="BK156" s="93">
        <f t="shared" si="14"/>
        <v>0</v>
      </c>
      <c r="BL156" s="7" t="s">
        <v>738</v>
      </c>
      <c r="BM156" s="170" t="s">
        <v>456</v>
      </c>
    </row>
    <row r="157" spans="2:65" s="20" customFormat="1" ht="16.5" customHeight="1">
      <c r="B157" s="130"/>
      <c r="C157" s="159" t="s">
        <v>6</v>
      </c>
      <c r="D157" s="159" t="s">
        <v>179</v>
      </c>
      <c r="E157" s="160" t="s">
        <v>779</v>
      </c>
      <c r="F157" s="161" t="s">
        <v>780</v>
      </c>
      <c r="G157" s="162" t="s">
        <v>366</v>
      </c>
      <c r="H157" s="163">
        <v>2</v>
      </c>
      <c r="I157" s="164"/>
      <c r="J157" s="165">
        <f t="shared" si="5"/>
        <v>0</v>
      </c>
      <c r="K157" s="166"/>
      <c r="L157" s="21"/>
      <c r="M157" s="167"/>
      <c r="N157" s="129" t="s">
        <v>41</v>
      </c>
      <c r="P157" s="168">
        <f t="shared" si="6"/>
        <v>0</v>
      </c>
      <c r="Q157" s="168">
        <v>0</v>
      </c>
      <c r="R157" s="168">
        <f t="shared" si="7"/>
        <v>0</v>
      </c>
      <c r="S157" s="168">
        <v>0</v>
      </c>
      <c r="T157" s="169">
        <f t="shared" si="8"/>
        <v>0</v>
      </c>
      <c r="AR157" s="170" t="s">
        <v>738</v>
      </c>
      <c r="AT157" s="170" t="s">
        <v>179</v>
      </c>
      <c r="AU157" s="170" t="s">
        <v>88</v>
      </c>
      <c r="AY157" s="7" t="s">
        <v>177</v>
      </c>
      <c r="BE157" s="93">
        <f t="shared" si="9"/>
        <v>0</v>
      </c>
      <c r="BF157" s="93">
        <f t="shared" si="10"/>
        <v>0</v>
      </c>
      <c r="BG157" s="93">
        <f t="shared" si="11"/>
        <v>0</v>
      </c>
      <c r="BH157" s="93">
        <f t="shared" si="12"/>
        <v>0</v>
      </c>
      <c r="BI157" s="93">
        <f t="shared" si="13"/>
        <v>0</v>
      </c>
      <c r="BJ157" s="7" t="s">
        <v>88</v>
      </c>
      <c r="BK157" s="93">
        <f t="shared" si="14"/>
        <v>0</v>
      </c>
      <c r="BL157" s="7" t="s">
        <v>738</v>
      </c>
      <c r="BM157" s="170" t="s">
        <v>467</v>
      </c>
    </row>
    <row r="158" spans="2:65" s="20" customFormat="1" ht="16.5" customHeight="1">
      <c r="B158" s="130"/>
      <c r="C158" s="159" t="s">
        <v>346</v>
      </c>
      <c r="D158" s="159" t="s">
        <v>179</v>
      </c>
      <c r="E158" s="160" t="s">
        <v>781</v>
      </c>
      <c r="F158" s="161" t="s">
        <v>782</v>
      </c>
      <c r="G158" s="162" t="s">
        <v>318</v>
      </c>
      <c r="H158" s="163">
        <v>40</v>
      </c>
      <c r="I158" s="164"/>
      <c r="J158" s="165">
        <f t="shared" si="5"/>
        <v>0</v>
      </c>
      <c r="K158" s="166"/>
      <c r="L158" s="21"/>
      <c r="M158" s="167"/>
      <c r="N158" s="129" t="s">
        <v>41</v>
      </c>
      <c r="P158" s="168">
        <f t="shared" si="6"/>
        <v>0</v>
      </c>
      <c r="Q158" s="168">
        <v>0</v>
      </c>
      <c r="R158" s="168">
        <f t="shared" si="7"/>
        <v>0</v>
      </c>
      <c r="S158" s="168">
        <v>0</v>
      </c>
      <c r="T158" s="169">
        <f t="shared" si="8"/>
        <v>0</v>
      </c>
      <c r="AR158" s="170" t="s">
        <v>738</v>
      </c>
      <c r="AT158" s="170" t="s">
        <v>179</v>
      </c>
      <c r="AU158" s="170" t="s">
        <v>88</v>
      </c>
      <c r="AY158" s="7" t="s">
        <v>177</v>
      </c>
      <c r="BE158" s="93">
        <f t="shared" si="9"/>
        <v>0</v>
      </c>
      <c r="BF158" s="93">
        <f t="shared" si="10"/>
        <v>0</v>
      </c>
      <c r="BG158" s="93">
        <f t="shared" si="11"/>
        <v>0</v>
      </c>
      <c r="BH158" s="93">
        <f t="shared" si="12"/>
        <v>0</v>
      </c>
      <c r="BI158" s="93">
        <f t="shared" si="13"/>
        <v>0</v>
      </c>
      <c r="BJ158" s="7" t="s">
        <v>88</v>
      </c>
      <c r="BK158" s="93">
        <f t="shared" si="14"/>
        <v>0</v>
      </c>
      <c r="BL158" s="7" t="s">
        <v>738</v>
      </c>
      <c r="BM158" s="170" t="s">
        <v>481</v>
      </c>
    </row>
    <row r="159" spans="2:65" s="20" customFormat="1" ht="16.5" customHeight="1">
      <c r="B159" s="130"/>
      <c r="C159" s="159" t="s">
        <v>355</v>
      </c>
      <c r="D159" s="159" t="s">
        <v>179</v>
      </c>
      <c r="E159" s="160" t="s">
        <v>783</v>
      </c>
      <c r="F159" s="161" t="s">
        <v>784</v>
      </c>
      <c r="G159" s="162" t="s">
        <v>366</v>
      </c>
      <c r="H159" s="163">
        <v>2</v>
      </c>
      <c r="I159" s="164"/>
      <c r="J159" s="165">
        <f t="shared" si="5"/>
        <v>0</v>
      </c>
      <c r="K159" s="166"/>
      <c r="L159" s="21"/>
      <c r="M159" s="167"/>
      <c r="N159" s="129" t="s">
        <v>41</v>
      </c>
      <c r="P159" s="168">
        <f t="shared" si="6"/>
        <v>0</v>
      </c>
      <c r="Q159" s="168">
        <v>0</v>
      </c>
      <c r="R159" s="168">
        <f t="shared" si="7"/>
        <v>0</v>
      </c>
      <c r="S159" s="168">
        <v>0</v>
      </c>
      <c r="T159" s="169">
        <f t="shared" si="8"/>
        <v>0</v>
      </c>
      <c r="AR159" s="170" t="s">
        <v>738</v>
      </c>
      <c r="AT159" s="170" t="s">
        <v>179</v>
      </c>
      <c r="AU159" s="170" t="s">
        <v>88</v>
      </c>
      <c r="AY159" s="7" t="s">
        <v>177</v>
      </c>
      <c r="BE159" s="93">
        <f t="shared" si="9"/>
        <v>0</v>
      </c>
      <c r="BF159" s="93">
        <f t="shared" si="10"/>
        <v>0</v>
      </c>
      <c r="BG159" s="93">
        <f t="shared" si="11"/>
        <v>0</v>
      </c>
      <c r="BH159" s="93">
        <f t="shared" si="12"/>
        <v>0</v>
      </c>
      <c r="BI159" s="93">
        <f t="shared" si="13"/>
        <v>0</v>
      </c>
      <c r="BJ159" s="7" t="s">
        <v>88</v>
      </c>
      <c r="BK159" s="93">
        <f t="shared" si="14"/>
        <v>0</v>
      </c>
      <c r="BL159" s="7" t="s">
        <v>738</v>
      </c>
      <c r="BM159" s="170" t="s">
        <v>493</v>
      </c>
    </row>
    <row r="160" spans="2:65" s="20" customFormat="1" ht="16.5" customHeight="1">
      <c r="B160" s="130"/>
      <c r="C160" s="159" t="s">
        <v>359</v>
      </c>
      <c r="D160" s="159" t="s">
        <v>179</v>
      </c>
      <c r="E160" s="160" t="s">
        <v>785</v>
      </c>
      <c r="F160" s="161" t="s">
        <v>786</v>
      </c>
      <c r="G160" s="162" t="s">
        <v>366</v>
      </c>
      <c r="H160" s="163">
        <v>36</v>
      </c>
      <c r="I160" s="164"/>
      <c r="J160" s="165">
        <f t="shared" si="5"/>
        <v>0</v>
      </c>
      <c r="K160" s="166"/>
      <c r="L160" s="21"/>
      <c r="M160" s="167"/>
      <c r="N160" s="129" t="s">
        <v>41</v>
      </c>
      <c r="P160" s="168">
        <f t="shared" si="6"/>
        <v>0</v>
      </c>
      <c r="Q160" s="168">
        <v>0</v>
      </c>
      <c r="R160" s="168">
        <f t="shared" si="7"/>
        <v>0</v>
      </c>
      <c r="S160" s="168">
        <v>0</v>
      </c>
      <c r="T160" s="169">
        <f t="shared" si="8"/>
        <v>0</v>
      </c>
      <c r="AR160" s="170" t="s">
        <v>738</v>
      </c>
      <c r="AT160" s="170" t="s">
        <v>179</v>
      </c>
      <c r="AU160" s="170" t="s">
        <v>88</v>
      </c>
      <c r="AY160" s="7" t="s">
        <v>177</v>
      </c>
      <c r="BE160" s="93">
        <f t="shared" si="9"/>
        <v>0</v>
      </c>
      <c r="BF160" s="93">
        <f t="shared" si="10"/>
        <v>0</v>
      </c>
      <c r="BG160" s="93">
        <f t="shared" si="11"/>
        <v>0</v>
      </c>
      <c r="BH160" s="93">
        <f t="shared" si="12"/>
        <v>0</v>
      </c>
      <c r="BI160" s="93">
        <f t="shared" si="13"/>
        <v>0</v>
      </c>
      <c r="BJ160" s="7" t="s">
        <v>88</v>
      </c>
      <c r="BK160" s="93">
        <f t="shared" si="14"/>
        <v>0</v>
      </c>
      <c r="BL160" s="7" t="s">
        <v>738</v>
      </c>
      <c r="BM160" s="170" t="s">
        <v>505</v>
      </c>
    </row>
    <row r="161" spans="2:65" s="20" customFormat="1" ht="16.5" customHeight="1">
      <c r="B161" s="130"/>
      <c r="C161" s="159" t="s">
        <v>363</v>
      </c>
      <c r="D161" s="159" t="s">
        <v>179</v>
      </c>
      <c r="E161" s="160" t="s">
        <v>787</v>
      </c>
      <c r="F161" s="161" t="s">
        <v>788</v>
      </c>
      <c r="G161" s="162" t="s">
        <v>366</v>
      </c>
      <c r="H161" s="163">
        <v>8</v>
      </c>
      <c r="I161" s="164"/>
      <c r="J161" s="165">
        <f t="shared" si="5"/>
        <v>0</v>
      </c>
      <c r="K161" s="166"/>
      <c r="L161" s="21"/>
      <c r="M161" s="167"/>
      <c r="N161" s="129" t="s">
        <v>41</v>
      </c>
      <c r="P161" s="168">
        <f t="shared" si="6"/>
        <v>0</v>
      </c>
      <c r="Q161" s="168">
        <v>0</v>
      </c>
      <c r="R161" s="168">
        <f t="shared" si="7"/>
        <v>0</v>
      </c>
      <c r="S161" s="168">
        <v>0</v>
      </c>
      <c r="T161" s="169">
        <f t="shared" si="8"/>
        <v>0</v>
      </c>
      <c r="AR161" s="170" t="s">
        <v>738</v>
      </c>
      <c r="AT161" s="170" t="s">
        <v>179</v>
      </c>
      <c r="AU161" s="170" t="s">
        <v>88</v>
      </c>
      <c r="AY161" s="7" t="s">
        <v>177</v>
      </c>
      <c r="BE161" s="93">
        <f t="shared" si="9"/>
        <v>0</v>
      </c>
      <c r="BF161" s="93">
        <f t="shared" si="10"/>
        <v>0</v>
      </c>
      <c r="BG161" s="93">
        <f t="shared" si="11"/>
        <v>0</v>
      </c>
      <c r="BH161" s="93">
        <f t="shared" si="12"/>
        <v>0</v>
      </c>
      <c r="BI161" s="93">
        <f t="shared" si="13"/>
        <v>0</v>
      </c>
      <c r="BJ161" s="7" t="s">
        <v>88</v>
      </c>
      <c r="BK161" s="93">
        <f t="shared" si="14"/>
        <v>0</v>
      </c>
      <c r="BL161" s="7" t="s">
        <v>738</v>
      </c>
      <c r="BM161" s="170" t="s">
        <v>515</v>
      </c>
    </row>
    <row r="162" spans="2:65" s="20" customFormat="1" ht="16.5" customHeight="1">
      <c r="B162" s="130"/>
      <c r="C162" s="159" t="s">
        <v>370</v>
      </c>
      <c r="D162" s="159" t="s">
        <v>179</v>
      </c>
      <c r="E162" s="160" t="s">
        <v>789</v>
      </c>
      <c r="F162" s="161" t="s">
        <v>790</v>
      </c>
      <c r="G162" s="162" t="s">
        <v>318</v>
      </c>
      <c r="H162" s="163">
        <v>74</v>
      </c>
      <c r="I162" s="164"/>
      <c r="J162" s="165">
        <f t="shared" si="5"/>
        <v>0</v>
      </c>
      <c r="K162" s="166"/>
      <c r="L162" s="21"/>
      <c r="M162" s="167"/>
      <c r="N162" s="129" t="s">
        <v>41</v>
      </c>
      <c r="P162" s="168">
        <f t="shared" si="6"/>
        <v>0</v>
      </c>
      <c r="Q162" s="168">
        <v>0</v>
      </c>
      <c r="R162" s="168">
        <f t="shared" si="7"/>
        <v>0</v>
      </c>
      <c r="S162" s="168">
        <v>0</v>
      </c>
      <c r="T162" s="169">
        <f t="shared" si="8"/>
        <v>0</v>
      </c>
      <c r="AR162" s="170" t="s">
        <v>738</v>
      </c>
      <c r="AT162" s="170" t="s">
        <v>179</v>
      </c>
      <c r="AU162" s="170" t="s">
        <v>88</v>
      </c>
      <c r="AY162" s="7" t="s">
        <v>177</v>
      </c>
      <c r="BE162" s="93">
        <f t="shared" si="9"/>
        <v>0</v>
      </c>
      <c r="BF162" s="93">
        <f t="shared" si="10"/>
        <v>0</v>
      </c>
      <c r="BG162" s="93">
        <f t="shared" si="11"/>
        <v>0</v>
      </c>
      <c r="BH162" s="93">
        <f t="shared" si="12"/>
        <v>0</v>
      </c>
      <c r="BI162" s="93">
        <f t="shared" si="13"/>
        <v>0</v>
      </c>
      <c r="BJ162" s="7" t="s">
        <v>88</v>
      </c>
      <c r="BK162" s="93">
        <f t="shared" si="14"/>
        <v>0</v>
      </c>
      <c r="BL162" s="7" t="s">
        <v>738</v>
      </c>
      <c r="BM162" s="170" t="s">
        <v>525</v>
      </c>
    </row>
    <row r="163" spans="2:65" s="20" customFormat="1" ht="16.5" customHeight="1">
      <c r="B163" s="130"/>
      <c r="C163" s="159" t="s">
        <v>375</v>
      </c>
      <c r="D163" s="159" t="s">
        <v>179</v>
      </c>
      <c r="E163" s="160" t="s">
        <v>791</v>
      </c>
      <c r="F163" s="161" t="s">
        <v>792</v>
      </c>
      <c r="G163" s="162" t="s">
        <v>366</v>
      </c>
      <c r="H163" s="163">
        <v>36</v>
      </c>
      <c r="I163" s="164"/>
      <c r="J163" s="165">
        <f t="shared" si="5"/>
        <v>0</v>
      </c>
      <c r="K163" s="166"/>
      <c r="L163" s="21"/>
      <c r="M163" s="167"/>
      <c r="N163" s="129" t="s">
        <v>41</v>
      </c>
      <c r="P163" s="168">
        <f t="shared" si="6"/>
        <v>0</v>
      </c>
      <c r="Q163" s="168">
        <v>0</v>
      </c>
      <c r="R163" s="168">
        <f t="shared" si="7"/>
        <v>0</v>
      </c>
      <c r="S163" s="168">
        <v>0</v>
      </c>
      <c r="T163" s="169">
        <f t="shared" si="8"/>
        <v>0</v>
      </c>
      <c r="AR163" s="170" t="s">
        <v>738</v>
      </c>
      <c r="AT163" s="170" t="s">
        <v>179</v>
      </c>
      <c r="AU163" s="170" t="s">
        <v>88</v>
      </c>
      <c r="AY163" s="7" t="s">
        <v>177</v>
      </c>
      <c r="BE163" s="93">
        <f t="shared" si="9"/>
        <v>0</v>
      </c>
      <c r="BF163" s="93">
        <f t="shared" si="10"/>
        <v>0</v>
      </c>
      <c r="BG163" s="93">
        <f t="shared" si="11"/>
        <v>0</v>
      </c>
      <c r="BH163" s="93">
        <f t="shared" si="12"/>
        <v>0</v>
      </c>
      <c r="BI163" s="93">
        <f t="shared" si="13"/>
        <v>0</v>
      </c>
      <c r="BJ163" s="7" t="s">
        <v>88</v>
      </c>
      <c r="BK163" s="93">
        <f t="shared" si="14"/>
        <v>0</v>
      </c>
      <c r="BL163" s="7" t="s">
        <v>738</v>
      </c>
      <c r="BM163" s="170" t="s">
        <v>537</v>
      </c>
    </row>
    <row r="164" spans="2:65" s="20" customFormat="1" ht="16.5" customHeight="1">
      <c r="B164" s="130"/>
      <c r="C164" s="159" t="s">
        <v>380</v>
      </c>
      <c r="D164" s="159" t="s">
        <v>179</v>
      </c>
      <c r="E164" s="160" t="s">
        <v>793</v>
      </c>
      <c r="F164" s="161" t="s">
        <v>794</v>
      </c>
      <c r="G164" s="162" t="s">
        <v>366</v>
      </c>
      <c r="H164" s="163">
        <v>15</v>
      </c>
      <c r="I164" s="164"/>
      <c r="J164" s="165">
        <f t="shared" si="5"/>
        <v>0</v>
      </c>
      <c r="K164" s="166"/>
      <c r="L164" s="21"/>
      <c r="M164" s="167"/>
      <c r="N164" s="129" t="s">
        <v>41</v>
      </c>
      <c r="P164" s="168">
        <f t="shared" si="6"/>
        <v>0</v>
      </c>
      <c r="Q164" s="168">
        <v>0</v>
      </c>
      <c r="R164" s="168">
        <f t="shared" si="7"/>
        <v>0</v>
      </c>
      <c r="S164" s="168">
        <v>0</v>
      </c>
      <c r="T164" s="169">
        <f t="shared" si="8"/>
        <v>0</v>
      </c>
      <c r="AR164" s="170" t="s">
        <v>738</v>
      </c>
      <c r="AT164" s="170" t="s">
        <v>179</v>
      </c>
      <c r="AU164" s="170" t="s">
        <v>88</v>
      </c>
      <c r="AY164" s="7" t="s">
        <v>177</v>
      </c>
      <c r="BE164" s="93">
        <f t="shared" si="9"/>
        <v>0</v>
      </c>
      <c r="BF164" s="93">
        <f t="shared" si="10"/>
        <v>0</v>
      </c>
      <c r="BG164" s="93">
        <f t="shared" si="11"/>
        <v>0</v>
      </c>
      <c r="BH164" s="93">
        <f t="shared" si="12"/>
        <v>0</v>
      </c>
      <c r="BI164" s="93">
        <f t="shared" si="13"/>
        <v>0</v>
      </c>
      <c r="BJ164" s="7" t="s">
        <v>88</v>
      </c>
      <c r="BK164" s="93">
        <f t="shared" si="14"/>
        <v>0</v>
      </c>
      <c r="BL164" s="7" t="s">
        <v>738</v>
      </c>
      <c r="BM164" s="170" t="s">
        <v>549</v>
      </c>
    </row>
    <row r="165" spans="2:65" s="20" customFormat="1" ht="16.5" customHeight="1">
      <c r="B165" s="130"/>
      <c r="C165" s="159" t="s">
        <v>387</v>
      </c>
      <c r="D165" s="159" t="s">
        <v>179</v>
      </c>
      <c r="E165" s="160" t="s">
        <v>795</v>
      </c>
      <c r="F165" s="161" t="s">
        <v>796</v>
      </c>
      <c r="G165" s="162" t="s">
        <v>366</v>
      </c>
      <c r="H165" s="163">
        <v>1</v>
      </c>
      <c r="I165" s="164"/>
      <c r="J165" s="165">
        <f t="shared" si="5"/>
        <v>0</v>
      </c>
      <c r="K165" s="166"/>
      <c r="L165" s="21"/>
      <c r="M165" s="167"/>
      <c r="N165" s="129" t="s">
        <v>41</v>
      </c>
      <c r="P165" s="168">
        <f t="shared" si="6"/>
        <v>0</v>
      </c>
      <c r="Q165" s="168">
        <v>0</v>
      </c>
      <c r="R165" s="168">
        <f t="shared" si="7"/>
        <v>0</v>
      </c>
      <c r="S165" s="168">
        <v>0</v>
      </c>
      <c r="T165" s="169">
        <f t="shared" si="8"/>
        <v>0</v>
      </c>
      <c r="AR165" s="170" t="s">
        <v>738</v>
      </c>
      <c r="AT165" s="170" t="s">
        <v>179</v>
      </c>
      <c r="AU165" s="170" t="s">
        <v>88</v>
      </c>
      <c r="AY165" s="7" t="s">
        <v>177</v>
      </c>
      <c r="BE165" s="93">
        <f t="shared" si="9"/>
        <v>0</v>
      </c>
      <c r="BF165" s="93">
        <f t="shared" si="10"/>
        <v>0</v>
      </c>
      <c r="BG165" s="93">
        <f t="shared" si="11"/>
        <v>0</v>
      </c>
      <c r="BH165" s="93">
        <f t="shared" si="12"/>
        <v>0</v>
      </c>
      <c r="BI165" s="93">
        <f t="shared" si="13"/>
        <v>0</v>
      </c>
      <c r="BJ165" s="7" t="s">
        <v>88</v>
      </c>
      <c r="BK165" s="93">
        <f t="shared" si="14"/>
        <v>0</v>
      </c>
      <c r="BL165" s="7" t="s">
        <v>738</v>
      </c>
      <c r="BM165" s="170" t="s">
        <v>797</v>
      </c>
    </row>
    <row r="166" spans="2:65" s="20" customFormat="1" ht="16.5" customHeight="1">
      <c r="B166" s="130"/>
      <c r="C166" s="159" t="s">
        <v>395</v>
      </c>
      <c r="D166" s="159" t="s">
        <v>179</v>
      </c>
      <c r="E166" s="160" t="s">
        <v>798</v>
      </c>
      <c r="F166" s="161" t="s">
        <v>799</v>
      </c>
      <c r="G166" s="162" t="s">
        <v>581</v>
      </c>
      <c r="H166" s="163">
        <v>24</v>
      </c>
      <c r="I166" s="164"/>
      <c r="J166" s="165">
        <f t="shared" si="5"/>
        <v>0</v>
      </c>
      <c r="K166" s="166"/>
      <c r="L166" s="21"/>
      <c r="M166" s="167"/>
      <c r="N166" s="129" t="s">
        <v>41</v>
      </c>
      <c r="P166" s="168">
        <f t="shared" si="6"/>
        <v>0</v>
      </c>
      <c r="Q166" s="168">
        <v>0</v>
      </c>
      <c r="R166" s="168">
        <f t="shared" si="7"/>
        <v>0</v>
      </c>
      <c r="S166" s="168">
        <v>0</v>
      </c>
      <c r="T166" s="169">
        <f t="shared" si="8"/>
        <v>0</v>
      </c>
      <c r="AR166" s="170" t="s">
        <v>738</v>
      </c>
      <c r="AT166" s="170" t="s">
        <v>179</v>
      </c>
      <c r="AU166" s="170" t="s">
        <v>88</v>
      </c>
      <c r="AY166" s="7" t="s">
        <v>177</v>
      </c>
      <c r="BE166" s="93">
        <f t="shared" si="9"/>
        <v>0</v>
      </c>
      <c r="BF166" s="93">
        <f t="shared" si="10"/>
        <v>0</v>
      </c>
      <c r="BG166" s="93">
        <f t="shared" si="11"/>
        <v>0</v>
      </c>
      <c r="BH166" s="93">
        <f t="shared" si="12"/>
        <v>0</v>
      </c>
      <c r="BI166" s="93">
        <f t="shared" si="13"/>
        <v>0</v>
      </c>
      <c r="BJ166" s="7" t="s">
        <v>88</v>
      </c>
      <c r="BK166" s="93">
        <f t="shared" si="14"/>
        <v>0</v>
      </c>
      <c r="BL166" s="7" t="s">
        <v>738</v>
      </c>
      <c r="BM166" s="170" t="s">
        <v>738</v>
      </c>
    </row>
    <row r="167" spans="2:65" s="20" customFormat="1" ht="16.5" customHeight="1">
      <c r="B167" s="130"/>
      <c r="C167" s="159" t="s">
        <v>399</v>
      </c>
      <c r="D167" s="159" t="s">
        <v>179</v>
      </c>
      <c r="E167" s="160" t="s">
        <v>800</v>
      </c>
      <c r="F167" s="161" t="s">
        <v>801</v>
      </c>
      <c r="G167" s="162" t="s">
        <v>318</v>
      </c>
      <c r="H167" s="163">
        <v>6</v>
      </c>
      <c r="I167" s="164"/>
      <c r="J167" s="165">
        <f t="shared" si="5"/>
        <v>0</v>
      </c>
      <c r="K167" s="166"/>
      <c r="L167" s="21"/>
      <c r="M167" s="167"/>
      <c r="N167" s="129" t="s">
        <v>41</v>
      </c>
      <c r="P167" s="168">
        <f t="shared" si="6"/>
        <v>0</v>
      </c>
      <c r="Q167" s="168">
        <v>0</v>
      </c>
      <c r="R167" s="168">
        <f t="shared" si="7"/>
        <v>0</v>
      </c>
      <c r="S167" s="168">
        <v>0</v>
      </c>
      <c r="T167" s="169">
        <f t="shared" si="8"/>
        <v>0</v>
      </c>
      <c r="AR167" s="170" t="s">
        <v>738</v>
      </c>
      <c r="AT167" s="170" t="s">
        <v>179</v>
      </c>
      <c r="AU167" s="170" t="s">
        <v>88</v>
      </c>
      <c r="AY167" s="7" t="s">
        <v>177</v>
      </c>
      <c r="BE167" s="93">
        <f t="shared" si="9"/>
        <v>0</v>
      </c>
      <c r="BF167" s="93">
        <f t="shared" si="10"/>
        <v>0</v>
      </c>
      <c r="BG167" s="93">
        <f t="shared" si="11"/>
        <v>0</v>
      </c>
      <c r="BH167" s="93">
        <f t="shared" si="12"/>
        <v>0</v>
      </c>
      <c r="BI167" s="93">
        <f t="shared" si="13"/>
        <v>0</v>
      </c>
      <c r="BJ167" s="7" t="s">
        <v>88</v>
      </c>
      <c r="BK167" s="93">
        <f t="shared" si="14"/>
        <v>0</v>
      </c>
      <c r="BL167" s="7" t="s">
        <v>738</v>
      </c>
      <c r="BM167" s="170" t="s">
        <v>802</v>
      </c>
    </row>
    <row r="168" spans="2:65" s="20" customFormat="1" ht="16.5" customHeight="1">
      <c r="B168" s="130"/>
      <c r="C168" s="159" t="s">
        <v>403</v>
      </c>
      <c r="D168" s="159" t="s">
        <v>179</v>
      </c>
      <c r="E168" s="160" t="s">
        <v>803</v>
      </c>
      <c r="F168" s="161" t="s">
        <v>804</v>
      </c>
      <c r="G168" s="162" t="s">
        <v>366</v>
      </c>
      <c r="H168" s="163">
        <v>4</v>
      </c>
      <c r="I168" s="164"/>
      <c r="J168" s="165">
        <f t="shared" si="5"/>
        <v>0</v>
      </c>
      <c r="K168" s="166"/>
      <c r="L168" s="21"/>
      <c r="M168" s="167"/>
      <c r="N168" s="129" t="s">
        <v>41</v>
      </c>
      <c r="P168" s="168">
        <f t="shared" si="6"/>
        <v>0</v>
      </c>
      <c r="Q168" s="168">
        <v>0</v>
      </c>
      <c r="R168" s="168">
        <f t="shared" si="7"/>
        <v>0</v>
      </c>
      <c r="S168" s="168">
        <v>0</v>
      </c>
      <c r="T168" s="169">
        <f t="shared" si="8"/>
        <v>0</v>
      </c>
      <c r="AR168" s="170" t="s">
        <v>738</v>
      </c>
      <c r="AT168" s="170" t="s">
        <v>179</v>
      </c>
      <c r="AU168" s="170" t="s">
        <v>88</v>
      </c>
      <c r="AY168" s="7" t="s">
        <v>177</v>
      </c>
      <c r="BE168" s="93">
        <f t="shared" si="9"/>
        <v>0</v>
      </c>
      <c r="BF168" s="93">
        <f t="shared" si="10"/>
        <v>0</v>
      </c>
      <c r="BG168" s="93">
        <f t="shared" si="11"/>
        <v>0</v>
      </c>
      <c r="BH168" s="93">
        <f t="shared" si="12"/>
        <v>0</v>
      </c>
      <c r="BI168" s="93">
        <f t="shared" si="13"/>
        <v>0</v>
      </c>
      <c r="BJ168" s="7" t="s">
        <v>88</v>
      </c>
      <c r="BK168" s="93">
        <f t="shared" si="14"/>
        <v>0</v>
      </c>
      <c r="BL168" s="7" t="s">
        <v>738</v>
      </c>
      <c r="BM168" s="170" t="s">
        <v>805</v>
      </c>
    </row>
    <row r="169" spans="2:65" s="20" customFormat="1" ht="16.5" customHeight="1">
      <c r="B169" s="130"/>
      <c r="C169" s="159" t="s">
        <v>408</v>
      </c>
      <c r="D169" s="159" t="s">
        <v>179</v>
      </c>
      <c r="E169" s="160" t="s">
        <v>806</v>
      </c>
      <c r="F169" s="161" t="s">
        <v>807</v>
      </c>
      <c r="G169" s="162" t="s">
        <v>252</v>
      </c>
      <c r="H169" s="163">
        <v>6</v>
      </c>
      <c r="I169" s="164"/>
      <c r="J169" s="165">
        <f t="shared" si="5"/>
        <v>0</v>
      </c>
      <c r="K169" s="166"/>
      <c r="L169" s="21"/>
      <c r="M169" s="167"/>
      <c r="N169" s="129" t="s">
        <v>41</v>
      </c>
      <c r="P169" s="168">
        <f t="shared" si="6"/>
        <v>0</v>
      </c>
      <c r="Q169" s="168">
        <v>0</v>
      </c>
      <c r="R169" s="168">
        <f t="shared" si="7"/>
        <v>0</v>
      </c>
      <c r="S169" s="168">
        <v>0</v>
      </c>
      <c r="T169" s="169">
        <f t="shared" si="8"/>
        <v>0</v>
      </c>
      <c r="AR169" s="170" t="s">
        <v>738</v>
      </c>
      <c r="AT169" s="170" t="s">
        <v>179</v>
      </c>
      <c r="AU169" s="170" t="s">
        <v>88</v>
      </c>
      <c r="AY169" s="7" t="s">
        <v>177</v>
      </c>
      <c r="BE169" s="93">
        <f t="shared" si="9"/>
        <v>0</v>
      </c>
      <c r="BF169" s="93">
        <f t="shared" si="10"/>
        <v>0</v>
      </c>
      <c r="BG169" s="93">
        <f t="shared" si="11"/>
        <v>0</v>
      </c>
      <c r="BH169" s="93">
        <f t="shared" si="12"/>
        <v>0</v>
      </c>
      <c r="BI169" s="93">
        <f t="shared" si="13"/>
        <v>0</v>
      </c>
      <c r="BJ169" s="7" t="s">
        <v>88</v>
      </c>
      <c r="BK169" s="93">
        <f t="shared" si="14"/>
        <v>0</v>
      </c>
      <c r="BL169" s="7" t="s">
        <v>738</v>
      </c>
      <c r="BM169" s="170" t="s">
        <v>808</v>
      </c>
    </row>
    <row r="170" spans="2:65" s="20" customFormat="1" ht="16.5" customHeight="1">
      <c r="B170" s="130"/>
      <c r="C170" s="159" t="s">
        <v>413</v>
      </c>
      <c r="D170" s="159" t="s">
        <v>179</v>
      </c>
      <c r="E170" s="160" t="s">
        <v>809</v>
      </c>
      <c r="F170" s="161" t="s">
        <v>810</v>
      </c>
      <c r="G170" s="162" t="s">
        <v>581</v>
      </c>
      <c r="H170" s="163">
        <v>24</v>
      </c>
      <c r="I170" s="164"/>
      <c r="J170" s="165">
        <f t="shared" si="5"/>
        <v>0</v>
      </c>
      <c r="K170" s="166"/>
      <c r="L170" s="21"/>
      <c r="M170" s="167"/>
      <c r="N170" s="129" t="s">
        <v>41</v>
      </c>
      <c r="P170" s="168">
        <f t="shared" si="6"/>
        <v>0</v>
      </c>
      <c r="Q170" s="168">
        <v>0</v>
      </c>
      <c r="R170" s="168">
        <f t="shared" si="7"/>
        <v>0</v>
      </c>
      <c r="S170" s="168">
        <v>0</v>
      </c>
      <c r="T170" s="169">
        <f t="shared" si="8"/>
        <v>0</v>
      </c>
      <c r="AR170" s="170" t="s">
        <v>738</v>
      </c>
      <c r="AT170" s="170" t="s">
        <v>179</v>
      </c>
      <c r="AU170" s="170" t="s">
        <v>88</v>
      </c>
      <c r="AY170" s="7" t="s">
        <v>177</v>
      </c>
      <c r="BE170" s="93">
        <f t="shared" si="9"/>
        <v>0</v>
      </c>
      <c r="BF170" s="93">
        <f t="shared" si="10"/>
        <v>0</v>
      </c>
      <c r="BG170" s="93">
        <f t="shared" si="11"/>
        <v>0</v>
      </c>
      <c r="BH170" s="93">
        <f t="shared" si="12"/>
        <v>0</v>
      </c>
      <c r="BI170" s="93">
        <f t="shared" si="13"/>
        <v>0</v>
      </c>
      <c r="BJ170" s="7" t="s">
        <v>88</v>
      </c>
      <c r="BK170" s="93">
        <f t="shared" si="14"/>
        <v>0</v>
      </c>
      <c r="BL170" s="7" t="s">
        <v>738</v>
      </c>
      <c r="BM170" s="170" t="s">
        <v>811</v>
      </c>
    </row>
    <row r="171" spans="2:65" s="20" customFormat="1" ht="16.5" customHeight="1">
      <c r="B171" s="130"/>
      <c r="C171" s="159" t="s">
        <v>417</v>
      </c>
      <c r="D171" s="159" t="s">
        <v>179</v>
      </c>
      <c r="E171" s="160" t="s">
        <v>812</v>
      </c>
      <c r="F171" s="161" t="s">
        <v>813</v>
      </c>
      <c r="G171" s="162" t="s">
        <v>581</v>
      </c>
      <c r="H171" s="163">
        <v>16</v>
      </c>
      <c r="I171" s="164"/>
      <c r="J171" s="165">
        <f t="shared" si="5"/>
        <v>0</v>
      </c>
      <c r="K171" s="166"/>
      <c r="L171" s="21"/>
      <c r="M171" s="167"/>
      <c r="N171" s="129" t="s">
        <v>41</v>
      </c>
      <c r="P171" s="168">
        <f t="shared" si="6"/>
        <v>0</v>
      </c>
      <c r="Q171" s="168">
        <v>0</v>
      </c>
      <c r="R171" s="168">
        <f t="shared" si="7"/>
        <v>0</v>
      </c>
      <c r="S171" s="168">
        <v>0</v>
      </c>
      <c r="T171" s="169">
        <f t="shared" si="8"/>
        <v>0</v>
      </c>
      <c r="AR171" s="170" t="s">
        <v>738</v>
      </c>
      <c r="AT171" s="170" t="s">
        <v>179</v>
      </c>
      <c r="AU171" s="170" t="s">
        <v>88</v>
      </c>
      <c r="AY171" s="7" t="s">
        <v>177</v>
      </c>
      <c r="BE171" s="93">
        <f t="shared" si="9"/>
        <v>0</v>
      </c>
      <c r="BF171" s="93">
        <f t="shared" si="10"/>
        <v>0</v>
      </c>
      <c r="BG171" s="93">
        <f t="shared" si="11"/>
        <v>0</v>
      </c>
      <c r="BH171" s="93">
        <f t="shared" si="12"/>
        <v>0</v>
      </c>
      <c r="BI171" s="93">
        <f t="shared" si="13"/>
        <v>0</v>
      </c>
      <c r="BJ171" s="7" t="s">
        <v>88</v>
      </c>
      <c r="BK171" s="93">
        <f t="shared" si="14"/>
        <v>0</v>
      </c>
      <c r="BL171" s="7" t="s">
        <v>738</v>
      </c>
      <c r="BM171" s="170" t="s">
        <v>814</v>
      </c>
    </row>
    <row r="172" spans="2:65" s="20" customFormat="1" ht="16.5" customHeight="1">
      <c r="B172" s="130"/>
      <c r="C172" s="159" t="s">
        <v>424</v>
      </c>
      <c r="D172" s="159" t="s">
        <v>179</v>
      </c>
      <c r="E172" s="160" t="s">
        <v>815</v>
      </c>
      <c r="F172" s="161" t="s">
        <v>816</v>
      </c>
      <c r="G172" s="162" t="s">
        <v>581</v>
      </c>
      <c r="H172" s="163">
        <v>16</v>
      </c>
      <c r="I172" s="164"/>
      <c r="J172" s="165">
        <f t="shared" si="5"/>
        <v>0</v>
      </c>
      <c r="K172" s="166"/>
      <c r="L172" s="21"/>
      <c r="M172" s="167"/>
      <c r="N172" s="129" t="s">
        <v>41</v>
      </c>
      <c r="P172" s="168">
        <f t="shared" si="6"/>
        <v>0</v>
      </c>
      <c r="Q172" s="168">
        <v>0</v>
      </c>
      <c r="R172" s="168">
        <f t="shared" si="7"/>
        <v>0</v>
      </c>
      <c r="S172" s="168">
        <v>0</v>
      </c>
      <c r="T172" s="169">
        <f t="shared" si="8"/>
        <v>0</v>
      </c>
      <c r="AR172" s="170" t="s">
        <v>738</v>
      </c>
      <c r="AT172" s="170" t="s">
        <v>179</v>
      </c>
      <c r="AU172" s="170" t="s">
        <v>88</v>
      </c>
      <c r="AY172" s="7" t="s">
        <v>177</v>
      </c>
      <c r="BE172" s="93">
        <f t="shared" si="9"/>
        <v>0</v>
      </c>
      <c r="BF172" s="93">
        <f t="shared" si="10"/>
        <v>0</v>
      </c>
      <c r="BG172" s="93">
        <f t="shared" si="11"/>
        <v>0</v>
      </c>
      <c r="BH172" s="93">
        <f t="shared" si="12"/>
        <v>0</v>
      </c>
      <c r="BI172" s="93">
        <f t="shared" si="13"/>
        <v>0</v>
      </c>
      <c r="BJ172" s="7" t="s">
        <v>88</v>
      </c>
      <c r="BK172" s="93">
        <f t="shared" si="14"/>
        <v>0</v>
      </c>
      <c r="BL172" s="7" t="s">
        <v>738</v>
      </c>
      <c r="BM172" s="170" t="s">
        <v>817</v>
      </c>
    </row>
    <row r="173" spans="2:65" s="20" customFormat="1" ht="16.5" customHeight="1">
      <c r="B173" s="130"/>
      <c r="C173" s="159" t="s">
        <v>431</v>
      </c>
      <c r="D173" s="159" t="s">
        <v>179</v>
      </c>
      <c r="E173" s="160" t="s">
        <v>818</v>
      </c>
      <c r="F173" s="161" t="s">
        <v>819</v>
      </c>
      <c r="G173" s="162" t="s">
        <v>581</v>
      </c>
      <c r="H173" s="163">
        <v>10</v>
      </c>
      <c r="I173" s="164"/>
      <c r="J173" s="165">
        <f t="shared" si="5"/>
        <v>0</v>
      </c>
      <c r="K173" s="166"/>
      <c r="L173" s="21"/>
      <c r="M173" s="223"/>
      <c r="N173" s="224" t="s">
        <v>41</v>
      </c>
      <c r="O173" s="220"/>
      <c r="P173" s="221">
        <f t="shared" si="6"/>
        <v>0</v>
      </c>
      <c r="Q173" s="221">
        <v>0</v>
      </c>
      <c r="R173" s="221">
        <f t="shared" si="7"/>
        <v>0</v>
      </c>
      <c r="S173" s="221">
        <v>0</v>
      </c>
      <c r="T173" s="222">
        <f t="shared" si="8"/>
        <v>0</v>
      </c>
      <c r="AR173" s="170" t="s">
        <v>738</v>
      </c>
      <c r="AT173" s="170" t="s">
        <v>179</v>
      </c>
      <c r="AU173" s="170" t="s">
        <v>88</v>
      </c>
      <c r="AY173" s="7" t="s">
        <v>177</v>
      </c>
      <c r="BE173" s="93">
        <f t="shared" si="9"/>
        <v>0</v>
      </c>
      <c r="BF173" s="93">
        <f t="shared" si="10"/>
        <v>0</v>
      </c>
      <c r="BG173" s="93">
        <f t="shared" si="11"/>
        <v>0</v>
      </c>
      <c r="BH173" s="93">
        <f t="shared" si="12"/>
        <v>0</v>
      </c>
      <c r="BI173" s="93">
        <f t="shared" si="13"/>
        <v>0</v>
      </c>
      <c r="BJ173" s="7" t="s">
        <v>88</v>
      </c>
      <c r="BK173" s="93">
        <f t="shared" si="14"/>
        <v>0</v>
      </c>
      <c r="BL173" s="7" t="s">
        <v>738</v>
      </c>
      <c r="BM173" s="170" t="s">
        <v>820</v>
      </c>
    </row>
    <row r="174" spans="2:65" s="20" customFormat="1" ht="6.9" customHeight="1">
      <c r="B174" s="36"/>
      <c r="C174" s="37"/>
      <c r="D174" s="37"/>
      <c r="E174" s="37"/>
      <c r="F174" s="37"/>
      <c r="G174" s="37"/>
      <c r="H174" s="37"/>
      <c r="I174" s="37"/>
      <c r="J174" s="37"/>
      <c r="K174" s="37"/>
      <c r="L174" s="21"/>
    </row>
  </sheetData>
  <autoFilter ref="C131:K173" xr:uid="{00000000-0009-0000-0000-000003000000}"/>
  <mergeCells count="17"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D104:F104"/>
    <mergeCell ref="E122:H122"/>
    <mergeCell ref="E124:H124"/>
    <mergeCell ref="D105:F105"/>
    <mergeCell ref="D106:F106"/>
    <mergeCell ref="D107:F107"/>
    <mergeCell ref="D108:F108"/>
    <mergeCell ref="E120:H120"/>
  </mergeCells>
  <pageMargins left="0.39374999999999999" right="0.39374999999999999" top="0.39374999999999999" bottom="0.39374999999999999" header="0.511811023622047" footer="0"/>
  <pageSetup paperSize="9" scale="89" fitToHeight="100" orientation="portrait" horizontalDpi="300" verticalDpi="300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83"/>
  <sheetViews>
    <sheetView showGridLines="0" view="pageBreakPreview" zoomScale="95" zoomScaleNormal="100" zoomScalePageLayoutView="95" workbookViewId="0"/>
  </sheetViews>
  <sheetFormatPr defaultColWidth="8.5703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2" spans="2:46" ht="36.9" customHeight="1">
      <c r="L2" s="258" t="s">
        <v>4</v>
      </c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7" t="s">
        <v>98</v>
      </c>
    </row>
    <row r="3" spans="2:46" ht="6.9" customHeight="1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75</v>
      </c>
    </row>
    <row r="4" spans="2:46" ht="24.9" customHeight="1">
      <c r="B4" s="10"/>
      <c r="D4" s="11" t="s">
        <v>117</v>
      </c>
      <c r="L4" s="10"/>
      <c r="M4" s="100" t="s">
        <v>8</v>
      </c>
      <c r="AT4" s="7" t="s">
        <v>2</v>
      </c>
    </row>
    <row r="5" spans="2:46" ht="6.9" customHeight="1">
      <c r="B5" s="10"/>
      <c r="L5" s="10"/>
    </row>
    <row r="6" spans="2:46" ht="12" customHeight="1">
      <c r="B6" s="10"/>
      <c r="D6" s="16" t="s">
        <v>13</v>
      </c>
      <c r="L6" s="10"/>
    </row>
    <row r="7" spans="2:46" ht="16.5" customHeight="1">
      <c r="B7" s="10"/>
      <c r="E7" s="268" t="str">
        <f>'Rekapitulácia stavby'!K6</f>
        <v>Rekonštrukcia kanálov autobusov hala č. 5, Jurajov Dvor</v>
      </c>
      <c r="F7" s="268"/>
      <c r="G7" s="268"/>
      <c r="H7" s="268"/>
      <c r="L7" s="10"/>
    </row>
    <row r="8" spans="2:46" ht="12" customHeight="1">
      <c r="B8" s="10"/>
      <c r="D8" s="16" t="s">
        <v>130</v>
      </c>
      <c r="L8" s="10"/>
    </row>
    <row r="9" spans="2:46" s="20" customFormat="1" ht="16.5" customHeight="1">
      <c r="B9" s="21"/>
      <c r="E9" s="268" t="s">
        <v>131</v>
      </c>
      <c r="F9" s="268"/>
      <c r="G9" s="268"/>
      <c r="H9" s="268"/>
      <c r="L9" s="21"/>
    </row>
    <row r="10" spans="2:46" s="20" customFormat="1" ht="12" customHeight="1">
      <c r="B10" s="21"/>
      <c r="D10" s="16" t="s">
        <v>132</v>
      </c>
      <c r="L10" s="21"/>
    </row>
    <row r="11" spans="2:46" s="20" customFormat="1" ht="16.5" customHeight="1">
      <c r="B11" s="21"/>
      <c r="E11" s="252" t="s">
        <v>821</v>
      </c>
      <c r="F11" s="252"/>
      <c r="G11" s="252"/>
      <c r="H11" s="252"/>
      <c r="L11" s="21"/>
    </row>
    <row r="12" spans="2:46" s="20" customFormat="1">
      <c r="B12" s="21"/>
      <c r="L12" s="21"/>
    </row>
    <row r="13" spans="2:46" s="20" customFormat="1" ht="12" customHeight="1">
      <c r="B13" s="21"/>
      <c r="D13" s="16" t="s">
        <v>15</v>
      </c>
      <c r="F13" s="5"/>
      <c r="I13" s="16" t="s">
        <v>16</v>
      </c>
      <c r="J13" s="5"/>
      <c r="L13" s="21"/>
    </row>
    <row r="14" spans="2:46" s="20" customFormat="1" ht="12" customHeight="1">
      <c r="B14" s="21"/>
      <c r="D14" s="16" t="s">
        <v>17</v>
      </c>
      <c r="F14" s="5" t="s">
        <v>18</v>
      </c>
      <c r="I14" s="16" t="s">
        <v>19</v>
      </c>
      <c r="J14" s="46" t="str">
        <f>'Rekapitulácia stavby'!AN8</f>
        <v>12. 8. 2025</v>
      </c>
      <c r="L14" s="21"/>
    </row>
    <row r="15" spans="2:46" s="20" customFormat="1" ht="10.8" customHeight="1">
      <c r="B15" s="21"/>
      <c r="L15" s="21"/>
    </row>
    <row r="16" spans="2:46" s="20" customFormat="1" ht="12" customHeight="1">
      <c r="B16" s="21"/>
      <c r="D16" s="16" t="s">
        <v>21</v>
      </c>
      <c r="I16" s="16" t="s">
        <v>22</v>
      </c>
      <c r="J16" s="5"/>
      <c r="L16" s="21"/>
    </row>
    <row r="17" spans="2:12" s="20" customFormat="1" ht="18" customHeight="1">
      <c r="B17" s="21"/>
      <c r="E17" s="5" t="s">
        <v>23</v>
      </c>
      <c r="I17" s="16" t="s">
        <v>24</v>
      </c>
      <c r="J17" s="5"/>
      <c r="L17" s="21"/>
    </row>
    <row r="18" spans="2:12" s="20" customFormat="1" ht="6.9" customHeight="1">
      <c r="B18" s="21"/>
      <c r="L18" s="21"/>
    </row>
    <row r="19" spans="2:12" s="20" customFormat="1" ht="12" customHeight="1">
      <c r="B19" s="21"/>
      <c r="D19" s="16" t="s">
        <v>25</v>
      </c>
      <c r="I19" s="16" t="s">
        <v>22</v>
      </c>
      <c r="J19" s="17" t="str">
        <f>'Rekapitulácia stavby'!AN13</f>
        <v>Vyplň údaj</v>
      </c>
      <c r="L19" s="21"/>
    </row>
    <row r="20" spans="2:12" s="20" customFormat="1" ht="18" customHeight="1">
      <c r="B20" s="21"/>
      <c r="E20" s="269" t="str">
        <f>'Rekapitulácia stavby'!E14</f>
        <v>Vyplň údaj</v>
      </c>
      <c r="F20" s="269"/>
      <c r="G20" s="269"/>
      <c r="H20" s="269"/>
      <c r="I20" s="16" t="s">
        <v>24</v>
      </c>
      <c r="J20" s="17" t="str">
        <f>'Rekapitulácia stavby'!AN14</f>
        <v>Vyplň údaj</v>
      </c>
      <c r="L20" s="21"/>
    </row>
    <row r="21" spans="2:12" s="20" customFormat="1" ht="6.9" customHeight="1">
      <c r="B21" s="21"/>
      <c r="L21" s="21"/>
    </row>
    <row r="22" spans="2:12" s="20" customFormat="1" ht="12" customHeight="1">
      <c r="B22" s="21"/>
      <c r="D22" s="16" t="s">
        <v>27</v>
      </c>
      <c r="I22" s="16" t="s">
        <v>22</v>
      </c>
      <c r="J22" s="5"/>
      <c r="L22" s="21"/>
    </row>
    <row r="23" spans="2:12" s="20" customFormat="1" ht="18" customHeight="1">
      <c r="B23" s="21"/>
      <c r="E23" s="5" t="s">
        <v>28</v>
      </c>
      <c r="I23" s="16" t="s">
        <v>24</v>
      </c>
      <c r="J23" s="5"/>
      <c r="L23" s="21"/>
    </row>
    <row r="24" spans="2:12" s="20" customFormat="1" ht="6.9" customHeight="1">
      <c r="B24" s="21"/>
      <c r="L24" s="21"/>
    </row>
    <row r="25" spans="2:12" s="20" customFormat="1" ht="12" customHeight="1">
      <c r="B25" s="21"/>
      <c r="D25" s="16" t="s">
        <v>30</v>
      </c>
      <c r="I25" s="16" t="s">
        <v>22</v>
      </c>
      <c r="J25" s="5" t="str">
        <f>IF('Rekapitulácia stavby'!AN19="","",'Rekapitulácia stavby'!AN19)</f>
        <v/>
      </c>
      <c r="L25" s="21"/>
    </row>
    <row r="26" spans="2:12" s="20" customFormat="1" ht="18" customHeight="1">
      <c r="B26" s="21"/>
      <c r="E26" s="5" t="str">
        <f>IF('Rekapitulácia stavby'!E20="","",'Rekapitulácia stavby'!E20)</f>
        <v xml:space="preserve"> </v>
      </c>
      <c r="I26" s="16" t="s">
        <v>24</v>
      </c>
      <c r="J26" s="5" t="str">
        <f>IF('Rekapitulácia stavby'!AN20="","",'Rekapitulácia stavby'!AN20)</f>
        <v/>
      </c>
      <c r="L26" s="21"/>
    </row>
    <row r="27" spans="2:12" s="20" customFormat="1" ht="6.9" customHeight="1">
      <c r="B27" s="21"/>
      <c r="L27" s="21"/>
    </row>
    <row r="28" spans="2:12" s="20" customFormat="1" ht="12" customHeight="1">
      <c r="B28" s="21"/>
      <c r="D28" s="16" t="s">
        <v>32</v>
      </c>
      <c r="L28" s="21"/>
    </row>
    <row r="29" spans="2:12" s="101" customFormat="1" ht="16.5" customHeight="1">
      <c r="B29" s="102"/>
      <c r="E29" s="263"/>
      <c r="F29" s="263"/>
      <c r="G29" s="263"/>
      <c r="H29" s="263"/>
      <c r="L29" s="102"/>
    </row>
    <row r="30" spans="2:12" s="20" customFormat="1" ht="6.9" customHeight="1">
      <c r="B30" s="21"/>
      <c r="L30" s="21"/>
    </row>
    <row r="31" spans="2:12" s="20" customFormat="1" ht="6.9" customHeight="1">
      <c r="B31" s="21"/>
      <c r="D31" s="47"/>
      <c r="E31" s="47"/>
      <c r="F31" s="47"/>
      <c r="G31" s="47"/>
      <c r="H31" s="47"/>
      <c r="I31" s="47"/>
      <c r="J31" s="47"/>
      <c r="K31" s="47"/>
      <c r="L31" s="21"/>
    </row>
    <row r="32" spans="2:12" s="20" customFormat="1" ht="14.4" customHeight="1">
      <c r="B32" s="21"/>
      <c r="D32" s="5" t="s">
        <v>134</v>
      </c>
      <c r="J32" s="2">
        <f>J98</f>
        <v>0</v>
      </c>
      <c r="L32" s="21"/>
    </row>
    <row r="33" spans="2:12" s="20" customFormat="1" ht="14.4" customHeight="1">
      <c r="B33" s="21"/>
      <c r="D33" s="19" t="s">
        <v>105</v>
      </c>
      <c r="J33" s="2">
        <f>J104</f>
        <v>0</v>
      </c>
      <c r="L33" s="21"/>
    </row>
    <row r="34" spans="2:12" s="20" customFormat="1" ht="25.5" customHeight="1">
      <c r="B34" s="21"/>
      <c r="D34" s="103" t="s">
        <v>35</v>
      </c>
      <c r="J34" s="60">
        <f>ROUND(J32 + J33, 2)</f>
        <v>0</v>
      </c>
      <c r="L34" s="21"/>
    </row>
    <row r="35" spans="2:12" s="20" customFormat="1" ht="6.9" customHeight="1">
      <c r="B35" s="21"/>
      <c r="D35" s="47"/>
      <c r="E35" s="47"/>
      <c r="F35" s="47"/>
      <c r="G35" s="47"/>
      <c r="H35" s="47"/>
      <c r="I35" s="47"/>
      <c r="J35" s="47"/>
      <c r="K35" s="47"/>
      <c r="L35" s="21"/>
    </row>
    <row r="36" spans="2:12" s="20" customFormat="1" ht="14.4" customHeight="1">
      <c r="B36" s="21"/>
      <c r="F36" s="1" t="s">
        <v>37</v>
      </c>
      <c r="I36" s="1" t="s">
        <v>36</v>
      </c>
      <c r="J36" s="1" t="s">
        <v>38</v>
      </c>
      <c r="L36" s="21"/>
    </row>
    <row r="37" spans="2:12" s="20" customFormat="1" ht="14.4" customHeight="1">
      <c r="B37" s="21"/>
      <c r="D37" s="104" t="s">
        <v>39</v>
      </c>
      <c r="E37" s="26" t="s">
        <v>40</v>
      </c>
      <c r="F37" s="105">
        <f>ROUND((SUM(BE104:BE111) + SUM(BE133:BE182)),  2)</f>
        <v>0</v>
      </c>
      <c r="G37" s="106"/>
      <c r="H37" s="106"/>
      <c r="I37" s="107">
        <v>0.23</v>
      </c>
      <c r="J37" s="105">
        <f>ROUND(((SUM(BE104:BE111) + SUM(BE133:BE182))*I37),  2)</f>
        <v>0</v>
      </c>
      <c r="L37" s="21"/>
    </row>
    <row r="38" spans="2:12" s="20" customFormat="1" ht="14.4" customHeight="1">
      <c r="B38" s="21"/>
      <c r="E38" s="26" t="s">
        <v>41</v>
      </c>
      <c r="F38" s="105">
        <f>ROUND((SUM(BF104:BF111) + SUM(BF133:BF182)),  2)</f>
        <v>0</v>
      </c>
      <c r="G38" s="106"/>
      <c r="H38" s="106"/>
      <c r="I38" s="107">
        <v>0.23</v>
      </c>
      <c r="J38" s="105">
        <f>ROUND(((SUM(BF104:BF111) + SUM(BF133:BF182))*I38),  2)</f>
        <v>0</v>
      </c>
      <c r="L38" s="21"/>
    </row>
    <row r="39" spans="2:12" s="20" customFormat="1" ht="14.4" hidden="1" customHeight="1">
      <c r="B39" s="21"/>
      <c r="E39" s="16" t="s">
        <v>42</v>
      </c>
      <c r="F39" s="82">
        <f>ROUND((SUM(BG104:BG111) + SUM(BG133:BG182)),  2)</f>
        <v>0</v>
      </c>
      <c r="I39" s="108">
        <v>0.23</v>
      </c>
      <c r="J39" s="82">
        <f>0</f>
        <v>0</v>
      </c>
      <c r="L39" s="21"/>
    </row>
    <row r="40" spans="2:12" s="20" customFormat="1" ht="14.4" hidden="1" customHeight="1">
      <c r="B40" s="21"/>
      <c r="E40" s="16" t="s">
        <v>43</v>
      </c>
      <c r="F40" s="82">
        <f>ROUND((SUM(BH104:BH111) + SUM(BH133:BH182)),  2)</f>
        <v>0</v>
      </c>
      <c r="I40" s="108">
        <v>0.23</v>
      </c>
      <c r="J40" s="82">
        <f>0</f>
        <v>0</v>
      </c>
      <c r="L40" s="21"/>
    </row>
    <row r="41" spans="2:12" s="20" customFormat="1" ht="14.4" hidden="1" customHeight="1">
      <c r="B41" s="21"/>
      <c r="E41" s="26" t="s">
        <v>44</v>
      </c>
      <c r="F41" s="105">
        <f>ROUND((SUM(BI104:BI111) + SUM(BI133:BI182)),  2)</f>
        <v>0</v>
      </c>
      <c r="G41" s="106"/>
      <c r="H41" s="106"/>
      <c r="I41" s="107">
        <v>0</v>
      </c>
      <c r="J41" s="105">
        <f>0</f>
        <v>0</v>
      </c>
      <c r="L41" s="21"/>
    </row>
    <row r="42" spans="2:12" s="20" customFormat="1" ht="6.9" customHeight="1">
      <c r="B42" s="21"/>
      <c r="L42" s="21"/>
    </row>
    <row r="43" spans="2:12" s="20" customFormat="1" ht="25.5" customHeight="1">
      <c r="B43" s="21"/>
      <c r="C43" s="97"/>
      <c r="D43" s="109" t="s">
        <v>45</v>
      </c>
      <c r="E43" s="50"/>
      <c r="F43" s="50"/>
      <c r="G43" s="110" t="s">
        <v>46</v>
      </c>
      <c r="H43" s="111" t="s">
        <v>47</v>
      </c>
      <c r="I43" s="50"/>
      <c r="J43" s="112">
        <f>SUM(J34:J41)</f>
        <v>0</v>
      </c>
      <c r="K43" s="113"/>
      <c r="L43" s="21"/>
    </row>
    <row r="44" spans="2:12" s="20" customFormat="1" ht="14.4" customHeight="1">
      <c r="B44" s="21"/>
      <c r="L44" s="21"/>
    </row>
    <row r="45" spans="2:12" ht="14.4" customHeight="1">
      <c r="B45" s="10"/>
      <c r="L45" s="10"/>
    </row>
    <row r="46" spans="2:12" ht="14.4" customHeight="1">
      <c r="B46" s="10"/>
      <c r="L46" s="10"/>
    </row>
    <row r="47" spans="2:12" ht="14.4" customHeight="1">
      <c r="B47" s="10"/>
      <c r="L47" s="10"/>
    </row>
    <row r="48" spans="2:12" ht="14.4" customHeight="1">
      <c r="B48" s="10"/>
      <c r="L48" s="10"/>
    </row>
    <row r="49" spans="2:12" ht="14.4" customHeight="1">
      <c r="B49" s="10"/>
      <c r="L49" s="10"/>
    </row>
    <row r="50" spans="2:12" s="20" customFormat="1" ht="14.4" customHeight="1">
      <c r="B50" s="21"/>
      <c r="D50" s="33" t="s">
        <v>48</v>
      </c>
      <c r="E50" s="34"/>
      <c r="F50" s="34"/>
      <c r="G50" s="33" t="s">
        <v>49</v>
      </c>
      <c r="H50" s="34"/>
      <c r="I50" s="34"/>
      <c r="J50" s="34"/>
      <c r="K50" s="34"/>
      <c r="L50" s="21"/>
    </row>
    <row r="51" spans="2:12">
      <c r="B51" s="10"/>
      <c r="L51" s="10"/>
    </row>
    <row r="52" spans="2:12">
      <c r="B52" s="10"/>
      <c r="L52" s="10"/>
    </row>
    <row r="53" spans="2:12">
      <c r="B53" s="10"/>
      <c r="L53" s="10"/>
    </row>
    <row r="54" spans="2:12">
      <c r="B54" s="10"/>
      <c r="L54" s="10"/>
    </row>
    <row r="55" spans="2:12">
      <c r="B55" s="10"/>
      <c r="L55" s="10"/>
    </row>
    <row r="56" spans="2:12">
      <c r="B56" s="10"/>
      <c r="L56" s="10"/>
    </row>
    <row r="57" spans="2:12">
      <c r="B57" s="10"/>
      <c r="L57" s="10"/>
    </row>
    <row r="58" spans="2:12">
      <c r="B58" s="10"/>
      <c r="L58" s="10"/>
    </row>
    <row r="59" spans="2:12">
      <c r="B59" s="10"/>
      <c r="L59" s="10"/>
    </row>
    <row r="60" spans="2:12">
      <c r="B60" s="10"/>
      <c r="L60" s="10"/>
    </row>
    <row r="61" spans="2:12" s="20" customFormat="1" ht="13.2">
      <c r="B61" s="21"/>
      <c r="D61" s="35" t="s">
        <v>50</v>
      </c>
      <c r="E61" s="23"/>
      <c r="F61" s="114" t="s">
        <v>51</v>
      </c>
      <c r="G61" s="35" t="s">
        <v>50</v>
      </c>
      <c r="H61" s="23"/>
      <c r="I61" s="23"/>
      <c r="J61" s="115" t="s">
        <v>51</v>
      </c>
      <c r="K61" s="23"/>
      <c r="L61" s="21"/>
    </row>
    <row r="62" spans="2:12">
      <c r="B62" s="10"/>
      <c r="L62" s="10"/>
    </row>
    <row r="63" spans="2:12">
      <c r="B63" s="10"/>
      <c r="L63" s="10"/>
    </row>
    <row r="64" spans="2:12">
      <c r="B64" s="10"/>
      <c r="L64" s="10"/>
    </row>
    <row r="65" spans="2:12" s="20" customFormat="1" ht="13.2">
      <c r="B65" s="21"/>
      <c r="D65" s="33" t="s">
        <v>52</v>
      </c>
      <c r="E65" s="34"/>
      <c r="F65" s="34"/>
      <c r="G65" s="33" t="s">
        <v>53</v>
      </c>
      <c r="H65" s="34"/>
      <c r="I65" s="34"/>
      <c r="J65" s="34"/>
      <c r="K65" s="34"/>
      <c r="L65" s="21"/>
    </row>
    <row r="66" spans="2:12">
      <c r="B66" s="10"/>
      <c r="L66" s="10"/>
    </row>
    <row r="67" spans="2:12">
      <c r="B67" s="10"/>
      <c r="L67" s="10"/>
    </row>
    <row r="68" spans="2:12">
      <c r="B68" s="10"/>
      <c r="L68" s="10"/>
    </row>
    <row r="69" spans="2:12">
      <c r="B69" s="10"/>
      <c r="L69" s="10"/>
    </row>
    <row r="70" spans="2:12">
      <c r="B70" s="10"/>
      <c r="L70" s="10"/>
    </row>
    <row r="71" spans="2:12">
      <c r="B71" s="10"/>
      <c r="L71" s="10"/>
    </row>
    <row r="72" spans="2:12">
      <c r="B72" s="10"/>
      <c r="L72" s="10"/>
    </row>
    <row r="73" spans="2:12">
      <c r="B73" s="10"/>
      <c r="L73" s="10"/>
    </row>
    <row r="74" spans="2:12">
      <c r="B74" s="10"/>
      <c r="L74" s="10"/>
    </row>
    <row r="75" spans="2:12">
      <c r="B75" s="10"/>
      <c r="L75" s="10"/>
    </row>
    <row r="76" spans="2:12" s="20" customFormat="1" ht="13.2">
      <c r="B76" s="21"/>
      <c r="D76" s="35" t="s">
        <v>50</v>
      </c>
      <c r="E76" s="23"/>
      <c r="F76" s="114" t="s">
        <v>51</v>
      </c>
      <c r="G76" s="35" t="s">
        <v>50</v>
      </c>
      <c r="H76" s="23"/>
      <c r="I76" s="23"/>
      <c r="J76" s="115" t="s">
        <v>51</v>
      </c>
      <c r="K76" s="23"/>
      <c r="L76" s="21"/>
    </row>
    <row r="77" spans="2:12" s="20" customFormat="1" ht="14.4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21"/>
    </row>
    <row r="81" spans="2:12" s="20" customFormat="1" ht="6.9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21"/>
    </row>
    <row r="82" spans="2:12" s="20" customFormat="1" ht="24.9" customHeight="1">
      <c r="B82" s="21"/>
      <c r="C82" s="11" t="s">
        <v>135</v>
      </c>
      <c r="L82" s="21"/>
    </row>
    <row r="83" spans="2:12" s="20" customFormat="1" ht="6.9" customHeight="1">
      <c r="B83" s="21"/>
      <c r="L83" s="21"/>
    </row>
    <row r="84" spans="2:12" s="20" customFormat="1" ht="12" customHeight="1">
      <c r="B84" s="21"/>
      <c r="C84" s="16" t="s">
        <v>13</v>
      </c>
      <c r="L84" s="21"/>
    </row>
    <row r="85" spans="2:12" s="20" customFormat="1" ht="16.5" customHeight="1">
      <c r="B85" s="21"/>
      <c r="E85" s="268" t="str">
        <f>E7</f>
        <v>Rekonštrukcia kanálov autobusov hala č. 5, Jurajov Dvor</v>
      </c>
      <c r="F85" s="268"/>
      <c r="G85" s="268"/>
      <c r="H85" s="268"/>
      <c r="L85" s="21"/>
    </row>
    <row r="86" spans="2:12" ht="12" customHeight="1">
      <c r="B86" s="10"/>
      <c r="C86" s="16" t="s">
        <v>130</v>
      </c>
      <c r="L86" s="10"/>
    </row>
    <row r="87" spans="2:12" s="20" customFormat="1" ht="16.5" customHeight="1">
      <c r="B87" s="21"/>
      <c r="E87" s="268" t="s">
        <v>131</v>
      </c>
      <c r="F87" s="268"/>
      <c r="G87" s="268"/>
      <c r="H87" s="268"/>
      <c r="L87" s="21"/>
    </row>
    <row r="88" spans="2:12" s="20" customFormat="1" ht="12" customHeight="1">
      <c r="B88" s="21"/>
      <c r="C88" s="16" t="s">
        <v>132</v>
      </c>
      <c r="L88" s="21"/>
    </row>
    <row r="89" spans="2:12" s="20" customFormat="1" ht="16.5" customHeight="1">
      <c r="B89" s="21"/>
      <c r="E89" s="252" t="str">
        <f>E11</f>
        <v>01.7 - SO 01.7 - Rozvody stlačeného vzduchu</v>
      </c>
      <c r="F89" s="252"/>
      <c r="G89" s="252"/>
      <c r="H89" s="252"/>
      <c r="L89" s="21"/>
    </row>
    <row r="90" spans="2:12" s="20" customFormat="1" ht="6.9" customHeight="1">
      <c r="B90" s="21"/>
      <c r="L90" s="21"/>
    </row>
    <row r="91" spans="2:12" s="20" customFormat="1" ht="12" customHeight="1">
      <c r="B91" s="21"/>
      <c r="C91" s="16" t="s">
        <v>17</v>
      </c>
      <c r="F91" s="5" t="str">
        <f>F14</f>
        <v>Bratislava</v>
      </c>
      <c r="I91" s="16" t="s">
        <v>19</v>
      </c>
      <c r="J91" s="46" t="str">
        <f>IF(J14="","",J14)</f>
        <v>12. 8. 2025</v>
      </c>
      <c r="L91" s="21"/>
    </row>
    <row r="92" spans="2:12" s="20" customFormat="1" ht="6.9" customHeight="1">
      <c r="B92" s="21"/>
      <c r="L92" s="21"/>
    </row>
    <row r="93" spans="2:12" s="20" customFormat="1" ht="15.15" customHeight="1">
      <c r="B93" s="21"/>
      <c r="C93" s="16" t="s">
        <v>21</v>
      </c>
      <c r="F93" s="5" t="str">
        <f>E17</f>
        <v>DPB, a.s. Olejkárska 1, 814 52 Bratislava</v>
      </c>
      <c r="I93" s="16" t="s">
        <v>27</v>
      </c>
      <c r="J93" s="3" t="str">
        <f>E23</f>
        <v>CITYPROJEKT, s.r.o.</v>
      </c>
      <c r="L93" s="21"/>
    </row>
    <row r="94" spans="2:12" s="20" customFormat="1" ht="15.15" customHeight="1">
      <c r="B94" s="21"/>
      <c r="C94" s="16" t="s">
        <v>25</v>
      </c>
      <c r="F94" s="5" t="str">
        <f>IF(E20="","",E20)</f>
        <v>Vyplň údaj</v>
      </c>
      <c r="I94" s="16" t="s">
        <v>30</v>
      </c>
      <c r="J94" s="3" t="str">
        <f>E26</f>
        <v xml:space="preserve"> </v>
      </c>
      <c r="L94" s="21"/>
    </row>
    <row r="95" spans="2:12" s="20" customFormat="1" ht="10.35" customHeight="1">
      <c r="B95" s="21"/>
      <c r="L95" s="21"/>
    </row>
    <row r="96" spans="2:12" s="20" customFormat="1" ht="29.25" customHeight="1">
      <c r="B96" s="21"/>
      <c r="C96" s="116" t="s">
        <v>136</v>
      </c>
      <c r="D96" s="97"/>
      <c r="E96" s="97"/>
      <c r="F96" s="97"/>
      <c r="G96" s="97"/>
      <c r="H96" s="97"/>
      <c r="I96" s="97"/>
      <c r="J96" s="117" t="s">
        <v>137</v>
      </c>
      <c r="K96" s="97"/>
      <c r="L96" s="21"/>
    </row>
    <row r="97" spans="2:65" s="20" customFormat="1" ht="10.35" customHeight="1">
      <c r="B97" s="21"/>
      <c r="L97" s="21"/>
    </row>
    <row r="98" spans="2:65" s="20" customFormat="1" ht="22.8" customHeight="1">
      <c r="B98" s="21"/>
      <c r="C98" s="118" t="s">
        <v>138</v>
      </c>
      <c r="J98" s="60">
        <f>J133</f>
        <v>0</v>
      </c>
      <c r="L98" s="21"/>
      <c r="AU98" s="7" t="s">
        <v>139</v>
      </c>
    </row>
    <row r="99" spans="2:65" s="119" customFormat="1" ht="24.9" customHeight="1">
      <c r="B99" s="120"/>
      <c r="D99" s="121" t="s">
        <v>822</v>
      </c>
      <c r="E99" s="122"/>
      <c r="F99" s="122"/>
      <c r="G99" s="122"/>
      <c r="H99" s="122"/>
      <c r="I99" s="122"/>
      <c r="J99" s="123">
        <f>J134</f>
        <v>0</v>
      </c>
      <c r="L99" s="120"/>
    </row>
    <row r="100" spans="2:65" s="79" customFormat="1" ht="19.95" customHeight="1">
      <c r="B100" s="124"/>
      <c r="D100" s="125" t="s">
        <v>823</v>
      </c>
      <c r="E100" s="126"/>
      <c r="F100" s="126"/>
      <c r="G100" s="126"/>
      <c r="H100" s="126"/>
      <c r="I100" s="126"/>
      <c r="J100" s="127">
        <f>J135</f>
        <v>0</v>
      </c>
      <c r="L100" s="124"/>
    </row>
    <row r="101" spans="2:65" s="79" customFormat="1" ht="19.95" customHeight="1">
      <c r="B101" s="124"/>
      <c r="D101" s="125" t="s">
        <v>824</v>
      </c>
      <c r="E101" s="126"/>
      <c r="F101" s="126"/>
      <c r="G101" s="126"/>
      <c r="H101" s="126"/>
      <c r="I101" s="126"/>
      <c r="J101" s="127">
        <f>J173</f>
        <v>0</v>
      </c>
      <c r="L101" s="124"/>
    </row>
    <row r="102" spans="2:65" s="20" customFormat="1" ht="21.9" customHeight="1">
      <c r="B102" s="21"/>
      <c r="L102" s="21"/>
    </row>
    <row r="103" spans="2:65" s="20" customFormat="1" ht="6.9" customHeight="1">
      <c r="B103" s="21"/>
      <c r="L103" s="21"/>
    </row>
    <row r="104" spans="2:65" s="20" customFormat="1" ht="29.25" customHeight="1">
      <c r="B104" s="21"/>
      <c r="C104" s="118" t="s">
        <v>154</v>
      </c>
      <c r="J104" s="128">
        <f>ROUND(J105 + J106 + J107 + J108 + J109 + J110,2)</f>
        <v>0</v>
      </c>
      <c r="L104" s="21"/>
      <c r="N104" s="129" t="s">
        <v>39</v>
      </c>
    </row>
    <row r="105" spans="2:65" s="20" customFormat="1" ht="18" customHeight="1">
      <c r="B105" s="130"/>
      <c r="C105" s="131"/>
      <c r="D105" s="234" t="s">
        <v>155</v>
      </c>
      <c r="E105" s="234"/>
      <c r="F105" s="234"/>
      <c r="G105" s="131"/>
      <c r="H105" s="131"/>
      <c r="I105" s="131"/>
      <c r="J105" s="90">
        <v>0</v>
      </c>
      <c r="K105" s="131"/>
      <c r="L105" s="130"/>
      <c r="M105" s="131"/>
      <c r="N105" s="132" t="s">
        <v>41</v>
      </c>
      <c r="O105" s="131"/>
      <c r="P105" s="131"/>
      <c r="Q105" s="131"/>
      <c r="R105" s="131"/>
      <c r="S105" s="131"/>
      <c r="T105" s="131"/>
      <c r="U105" s="131"/>
      <c r="V105" s="131"/>
      <c r="W105" s="131"/>
      <c r="X105" s="131"/>
      <c r="Y105" s="131"/>
      <c r="Z105" s="131"/>
      <c r="AA105" s="131"/>
      <c r="AB105" s="131"/>
      <c r="AC105" s="131"/>
      <c r="AD105" s="131"/>
      <c r="AE105" s="131"/>
      <c r="AF105" s="131"/>
      <c r="AG105" s="131"/>
      <c r="AH105" s="131"/>
      <c r="AI105" s="131"/>
      <c r="AJ105" s="131"/>
      <c r="AK105" s="131"/>
      <c r="AL105" s="131"/>
      <c r="AM105" s="131"/>
      <c r="AN105" s="131"/>
      <c r="AO105" s="131"/>
      <c r="AP105" s="131"/>
      <c r="AQ105" s="131"/>
      <c r="AR105" s="131"/>
      <c r="AS105" s="131"/>
      <c r="AT105" s="131"/>
      <c r="AU105" s="131"/>
      <c r="AV105" s="131"/>
      <c r="AW105" s="131"/>
      <c r="AX105" s="131"/>
      <c r="AY105" s="133" t="s">
        <v>156</v>
      </c>
      <c r="AZ105" s="131"/>
      <c r="BA105" s="131"/>
      <c r="BB105" s="131"/>
      <c r="BC105" s="131"/>
      <c r="BD105" s="131"/>
      <c r="BE105" s="134">
        <f t="shared" ref="BE105:BE110" si="0">IF(N105="základná",J105,0)</f>
        <v>0</v>
      </c>
      <c r="BF105" s="134">
        <f t="shared" ref="BF105:BF110" si="1">IF(N105="znížená",J105,0)</f>
        <v>0</v>
      </c>
      <c r="BG105" s="134">
        <f t="shared" ref="BG105:BG110" si="2">IF(N105="zákl. prenesená",J105,0)</f>
        <v>0</v>
      </c>
      <c r="BH105" s="134">
        <f t="shared" ref="BH105:BH110" si="3">IF(N105="zníž. prenesená",J105,0)</f>
        <v>0</v>
      </c>
      <c r="BI105" s="134">
        <f t="shared" ref="BI105:BI110" si="4">IF(N105="nulová",J105,0)</f>
        <v>0</v>
      </c>
      <c r="BJ105" s="133" t="s">
        <v>88</v>
      </c>
      <c r="BK105" s="131"/>
      <c r="BL105" s="131"/>
      <c r="BM105" s="131"/>
    </row>
    <row r="106" spans="2:65" s="20" customFormat="1" ht="18" customHeight="1">
      <c r="B106" s="130"/>
      <c r="C106" s="131"/>
      <c r="D106" s="234" t="s">
        <v>157</v>
      </c>
      <c r="E106" s="234"/>
      <c r="F106" s="234"/>
      <c r="G106" s="131"/>
      <c r="H106" s="131"/>
      <c r="I106" s="131"/>
      <c r="J106" s="90">
        <v>0</v>
      </c>
      <c r="K106" s="131"/>
      <c r="L106" s="130"/>
      <c r="M106" s="131"/>
      <c r="N106" s="132" t="s">
        <v>41</v>
      </c>
      <c r="O106" s="131"/>
      <c r="P106" s="131"/>
      <c r="Q106" s="131"/>
      <c r="R106" s="131"/>
      <c r="S106" s="131"/>
      <c r="T106" s="131"/>
      <c r="U106" s="131"/>
      <c r="V106" s="131"/>
      <c r="W106" s="131"/>
      <c r="X106" s="131"/>
      <c r="Y106" s="131"/>
      <c r="Z106" s="131"/>
      <c r="AA106" s="131"/>
      <c r="AB106" s="131"/>
      <c r="AC106" s="131"/>
      <c r="AD106" s="131"/>
      <c r="AE106" s="131"/>
      <c r="AF106" s="131"/>
      <c r="AG106" s="131"/>
      <c r="AH106" s="131"/>
      <c r="AI106" s="131"/>
      <c r="AJ106" s="131"/>
      <c r="AK106" s="131"/>
      <c r="AL106" s="131"/>
      <c r="AM106" s="131"/>
      <c r="AN106" s="131"/>
      <c r="AO106" s="131"/>
      <c r="AP106" s="131"/>
      <c r="AQ106" s="131"/>
      <c r="AR106" s="131"/>
      <c r="AS106" s="131"/>
      <c r="AT106" s="131"/>
      <c r="AU106" s="131"/>
      <c r="AV106" s="131"/>
      <c r="AW106" s="131"/>
      <c r="AX106" s="131"/>
      <c r="AY106" s="133" t="s">
        <v>156</v>
      </c>
      <c r="AZ106" s="131"/>
      <c r="BA106" s="131"/>
      <c r="BB106" s="131"/>
      <c r="BC106" s="131"/>
      <c r="BD106" s="131"/>
      <c r="BE106" s="134">
        <f t="shared" si="0"/>
        <v>0</v>
      </c>
      <c r="BF106" s="134">
        <f t="shared" si="1"/>
        <v>0</v>
      </c>
      <c r="BG106" s="134">
        <f t="shared" si="2"/>
        <v>0</v>
      </c>
      <c r="BH106" s="134">
        <f t="shared" si="3"/>
        <v>0</v>
      </c>
      <c r="BI106" s="134">
        <f t="shared" si="4"/>
        <v>0</v>
      </c>
      <c r="BJ106" s="133" t="s">
        <v>88</v>
      </c>
      <c r="BK106" s="131"/>
      <c r="BL106" s="131"/>
      <c r="BM106" s="131"/>
    </row>
    <row r="107" spans="2:65" s="20" customFormat="1" ht="18" customHeight="1">
      <c r="B107" s="130"/>
      <c r="C107" s="131"/>
      <c r="D107" s="234" t="s">
        <v>158</v>
      </c>
      <c r="E107" s="234"/>
      <c r="F107" s="234"/>
      <c r="G107" s="131"/>
      <c r="H107" s="131"/>
      <c r="I107" s="131"/>
      <c r="J107" s="90">
        <v>0</v>
      </c>
      <c r="K107" s="131"/>
      <c r="L107" s="130"/>
      <c r="M107" s="131"/>
      <c r="N107" s="132" t="s">
        <v>41</v>
      </c>
      <c r="O107" s="131"/>
      <c r="P107" s="131"/>
      <c r="Q107" s="131"/>
      <c r="R107" s="131"/>
      <c r="S107" s="131"/>
      <c r="T107" s="131"/>
      <c r="U107" s="131"/>
      <c r="V107" s="131"/>
      <c r="W107" s="131"/>
      <c r="X107" s="131"/>
      <c r="Y107" s="131"/>
      <c r="Z107" s="131"/>
      <c r="AA107" s="131"/>
      <c r="AB107" s="131"/>
      <c r="AC107" s="131"/>
      <c r="AD107" s="131"/>
      <c r="AE107" s="131"/>
      <c r="AF107" s="131"/>
      <c r="AG107" s="131"/>
      <c r="AH107" s="131"/>
      <c r="AI107" s="131"/>
      <c r="AJ107" s="131"/>
      <c r="AK107" s="131"/>
      <c r="AL107" s="131"/>
      <c r="AM107" s="131"/>
      <c r="AN107" s="131"/>
      <c r="AO107" s="131"/>
      <c r="AP107" s="131"/>
      <c r="AQ107" s="131"/>
      <c r="AR107" s="131"/>
      <c r="AS107" s="131"/>
      <c r="AT107" s="131"/>
      <c r="AU107" s="131"/>
      <c r="AV107" s="131"/>
      <c r="AW107" s="131"/>
      <c r="AX107" s="131"/>
      <c r="AY107" s="133" t="s">
        <v>156</v>
      </c>
      <c r="AZ107" s="131"/>
      <c r="BA107" s="131"/>
      <c r="BB107" s="131"/>
      <c r="BC107" s="131"/>
      <c r="BD107" s="131"/>
      <c r="BE107" s="134">
        <f t="shared" si="0"/>
        <v>0</v>
      </c>
      <c r="BF107" s="134">
        <f t="shared" si="1"/>
        <v>0</v>
      </c>
      <c r="BG107" s="134">
        <f t="shared" si="2"/>
        <v>0</v>
      </c>
      <c r="BH107" s="134">
        <f t="shared" si="3"/>
        <v>0</v>
      </c>
      <c r="BI107" s="134">
        <f t="shared" si="4"/>
        <v>0</v>
      </c>
      <c r="BJ107" s="133" t="s">
        <v>88</v>
      </c>
      <c r="BK107" s="131"/>
      <c r="BL107" s="131"/>
      <c r="BM107" s="131"/>
    </row>
    <row r="108" spans="2:65" s="20" customFormat="1" ht="18" customHeight="1">
      <c r="B108" s="130"/>
      <c r="C108" s="131"/>
      <c r="D108" s="234" t="s">
        <v>159</v>
      </c>
      <c r="E108" s="234"/>
      <c r="F108" s="234"/>
      <c r="G108" s="131"/>
      <c r="H108" s="131"/>
      <c r="I108" s="131"/>
      <c r="J108" s="90">
        <v>0</v>
      </c>
      <c r="K108" s="131"/>
      <c r="L108" s="130"/>
      <c r="M108" s="131"/>
      <c r="N108" s="132" t="s">
        <v>41</v>
      </c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131"/>
      <c r="AF108" s="131"/>
      <c r="AG108" s="131"/>
      <c r="AH108" s="131"/>
      <c r="AI108" s="131"/>
      <c r="AJ108" s="131"/>
      <c r="AK108" s="131"/>
      <c r="AL108" s="131"/>
      <c r="AM108" s="131"/>
      <c r="AN108" s="131"/>
      <c r="AO108" s="131"/>
      <c r="AP108" s="131"/>
      <c r="AQ108" s="131"/>
      <c r="AR108" s="131"/>
      <c r="AS108" s="131"/>
      <c r="AT108" s="131"/>
      <c r="AU108" s="131"/>
      <c r="AV108" s="131"/>
      <c r="AW108" s="131"/>
      <c r="AX108" s="131"/>
      <c r="AY108" s="133" t="s">
        <v>156</v>
      </c>
      <c r="AZ108" s="131"/>
      <c r="BA108" s="131"/>
      <c r="BB108" s="131"/>
      <c r="BC108" s="131"/>
      <c r="BD108" s="131"/>
      <c r="BE108" s="134">
        <f t="shared" si="0"/>
        <v>0</v>
      </c>
      <c r="BF108" s="134">
        <f t="shared" si="1"/>
        <v>0</v>
      </c>
      <c r="BG108" s="134">
        <f t="shared" si="2"/>
        <v>0</v>
      </c>
      <c r="BH108" s="134">
        <f t="shared" si="3"/>
        <v>0</v>
      </c>
      <c r="BI108" s="134">
        <f t="shared" si="4"/>
        <v>0</v>
      </c>
      <c r="BJ108" s="133" t="s">
        <v>88</v>
      </c>
      <c r="BK108" s="131"/>
      <c r="BL108" s="131"/>
      <c r="BM108" s="131"/>
    </row>
    <row r="109" spans="2:65" s="20" customFormat="1" ht="18" customHeight="1">
      <c r="B109" s="130"/>
      <c r="C109" s="131"/>
      <c r="D109" s="234" t="s">
        <v>160</v>
      </c>
      <c r="E109" s="234"/>
      <c r="F109" s="234"/>
      <c r="G109" s="131"/>
      <c r="H109" s="131"/>
      <c r="I109" s="131"/>
      <c r="J109" s="90">
        <v>0</v>
      </c>
      <c r="K109" s="131"/>
      <c r="L109" s="130"/>
      <c r="M109" s="131"/>
      <c r="N109" s="132" t="s">
        <v>41</v>
      </c>
      <c r="O109" s="131"/>
      <c r="P109" s="131"/>
      <c r="Q109" s="131"/>
      <c r="R109" s="131"/>
      <c r="S109" s="131"/>
      <c r="T109" s="131"/>
      <c r="U109" s="131"/>
      <c r="V109" s="131"/>
      <c r="W109" s="131"/>
      <c r="X109" s="131"/>
      <c r="Y109" s="131"/>
      <c r="Z109" s="131"/>
      <c r="AA109" s="131"/>
      <c r="AB109" s="131"/>
      <c r="AC109" s="131"/>
      <c r="AD109" s="131"/>
      <c r="AE109" s="131"/>
      <c r="AF109" s="131"/>
      <c r="AG109" s="131"/>
      <c r="AH109" s="131"/>
      <c r="AI109" s="131"/>
      <c r="AJ109" s="131"/>
      <c r="AK109" s="131"/>
      <c r="AL109" s="131"/>
      <c r="AM109" s="131"/>
      <c r="AN109" s="131"/>
      <c r="AO109" s="131"/>
      <c r="AP109" s="131"/>
      <c r="AQ109" s="131"/>
      <c r="AR109" s="131"/>
      <c r="AS109" s="131"/>
      <c r="AT109" s="131"/>
      <c r="AU109" s="131"/>
      <c r="AV109" s="131"/>
      <c r="AW109" s="131"/>
      <c r="AX109" s="131"/>
      <c r="AY109" s="133" t="s">
        <v>156</v>
      </c>
      <c r="AZ109" s="131"/>
      <c r="BA109" s="131"/>
      <c r="BB109" s="131"/>
      <c r="BC109" s="131"/>
      <c r="BD109" s="131"/>
      <c r="BE109" s="134">
        <f t="shared" si="0"/>
        <v>0</v>
      </c>
      <c r="BF109" s="134">
        <f t="shared" si="1"/>
        <v>0</v>
      </c>
      <c r="BG109" s="134">
        <f t="shared" si="2"/>
        <v>0</v>
      </c>
      <c r="BH109" s="134">
        <f t="shared" si="3"/>
        <v>0</v>
      </c>
      <c r="BI109" s="134">
        <f t="shared" si="4"/>
        <v>0</v>
      </c>
      <c r="BJ109" s="133" t="s">
        <v>88</v>
      </c>
      <c r="BK109" s="131"/>
      <c r="BL109" s="131"/>
      <c r="BM109" s="131"/>
    </row>
    <row r="110" spans="2:65" s="20" customFormat="1" ht="18" customHeight="1">
      <c r="B110" s="130"/>
      <c r="C110" s="131"/>
      <c r="D110" s="135" t="s">
        <v>161</v>
      </c>
      <c r="E110" s="131"/>
      <c r="F110" s="131"/>
      <c r="G110" s="131"/>
      <c r="H110" s="131"/>
      <c r="I110" s="131"/>
      <c r="J110" s="90">
        <f>ROUND(J32*T110,2)</f>
        <v>0</v>
      </c>
      <c r="K110" s="131"/>
      <c r="L110" s="130"/>
      <c r="M110" s="131"/>
      <c r="N110" s="132" t="s">
        <v>41</v>
      </c>
      <c r="O110" s="131"/>
      <c r="P110" s="131"/>
      <c r="Q110" s="131"/>
      <c r="R110" s="131"/>
      <c r="S110" s="131"/>
      <c r="T110" s="131"/>
      <c r="U110" s="131"/>
      <c r="V110" s="131"/>
      <c r="W110" s="131"/>
      <c r="X110" s="131"/>
      <c r="Y110" s="131"/>
      <c r="Z110" s="131"/>
      <c r="AA110" s="131"/>
      <c r="AB110" s="131"/>
      <c r="AC110" s="131"/>
      <c r="AD110" s="131"/>
      <c r="AE110" s="131"/>
      <c r="AF110" s="131"/>
      <c r="AG110" s="131"/>
      <c r="AH110" s="131"/>
      <c r="AI110" s="131"/>
      <c r="AJ110" s="131"/>
      <c r="AK110" s="131"/>
      <c r="AL110" s="131"/>
      <c r="AM110" s="131"/>
      <c r="AN110" s="131"/>
      <c r="AO110" s="131"/>
      <c r="AP110" s="131"/>
      <c r="AQ110" s="131"/>
      <c r="AR110" s="131"/>
      <c r="AS110" s="131"/>
      <c r="AT110" s="131"/>
      <c r="AU110" s="131"/>
      <c r="AV110" s="131"/>
      <c r="AW110" s="131"/>
      <c r="AX110" s="131"/>
      <c r="AY110" s="133" t="s">
        <v>162</v>
      </c>
      <c r="AZ110" s="131"/>
      <c r="BA110" s="131"/>
      <c r="BB110" s="131"/>
      <c r="BC110" s="131"/>
      <c r="BD110" s="131"/>
      <c r="BE110" s="134">
        <f t="shared" si="0"/>
        <v>0</v>
      </c>
      <c r="BF110" s="134">
        <f t="shared" si="1"/>
        <v>0</v>
      </c>
      <c r="BG110" s="134">
        <f t="shared" si="2"/>
        <v>0</v>
      </c>
      <c r="BH110" s="134">
        <f t="shared" si="3"/>
        <v>0</v>
      </c>
      <c r="BI110" s="134">
        <f t="shared" si="4"/>
        <v>0</v>
      </c>
      <c r="BJ110" s="133" t="s">
        <v>88</v>
      </c>
      <c r="BK110" s="131"/>
      <c r="BL110" s="131"/>
      <c r="BM110" s="131"/>
    </row>
    <row r="111" spans="2:65" s="20" customFormat="1">
      <c r="B111" s="21"/>
      <c r="L111" s="21"/>
    </row>
    <row r="112" spans="2:65" s="20" customFormat="1" ht="29.25" customHeight="1">
      <c r="B112" s="21"/>
      <c r="C112" s="96" t="s">
        <v>110</v>
      </c>
      <c r="D112" s="97"/>
      <c r="E112" s="97"/>
      <c r="F112" s="97"/>
      <c r="G112" s="97"/>
      <c r="H112" s="97"/>
      <c r="I112" s="97"/>
      <c r="J112" s="98">
        <f>ROUND(J98+J104,2)</f>
        <v>0</v>
      </c>
      <c r="K112" s="97"/>
      <c r="L112" s="21"/>
    </row>
    <row r="113" spans="2:12" s="20" customFormat="1" ht="6.9" customHeight="1"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21"/>
    </row>
    <row r="117" spans="2:12" s="20" customFormat="1" ht="6.9" customHeight="1"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21"/>
    </row>
    <row r="118" spans="2:12" s="20" customFormat="1" ht="24.9" customHeight="1">
      <c r="B118" s="21"/>
      <c r="C118" s="11" t="s">
        <v>163</v>
      </c>
      <c r="L118" s="21"/>
    </row>
    <row r="119" spans="2:12" s="20" customFormat="1" ht="6.9" customHeight="1">
      <c r="B119" s="21"/>
      <c r="L119" s="21"/>
    </row>
    <row r="120" spans="2:12" s="20" customFormat="1" ht="12" customHeight="1">
      <c r="B120" s="21"/>
      <c r="C120" s="16" t="s">
        <v>13</v>
      </c>
      <c r="L120" s="21"/>
    </row>
    <row r="121" spans="2:12" s="20" customFormat="1" ht="16.5" customHeight="1">
      <c r="B121" s="21"/>
      <c r="E121" s="268" t="str">
        <f>E7</f>
        <v>Rekonštrukcia kanálov autobusov hala č. 5, Jurajov Dvor</v>
      </c>
      <c r="F121" s="268"/>
      <c r="G121" s="268"/>
      <c r="H121" s="268"/>
      <c r="L121" s="21"/>
    </row>
    <row r="122" spans="2:12" ht="12" customHeight="1">
      <c r="B122" s="10"/>
      <c r="C122" s="16" t="s">
        <v>130</v>
      </c>
      <c r="L122" s="10"/>
    </row>
    <row r="123" spans="2:12" s="20" customFormat="1" ht="16.5" customHeight="1">
      <c r="B123" s="21"/>
      <c r="E123" s="268" t="s">
        <v>131</v>
      </c>
      <c r="F123" s="268"/>
      <c r="G123" s="268"/>
      <c r="H123" s="268"/>
      <c r="L123" s="21"/>
    </row>
    <row r="124" spans="2:12" s="20" customFormat="1" ht="12" customHeight="1">
      <c r="B124" s="21"/>
      <c r="C124" s="16" t="s">
        <v>132</v>
      </c>
      <c r="L124" s="21"/>
    </row>
    <row r="125" spans="2:12" s="20" customFormat="1" ht="16.5" customHeight="1">
      <c r="B125" s="21"/>
      <c r="E125" s="252" t="str">
        <f>E11</f>
        <v>01.7 - SO 01.7 - Rozvody stlačeného vzduchu</v>
      </c>
      <c r="F125" s="252"/>
      <c r="G125" s="252"/>
      <c r="H125" s="252"/>
      <c r="L125" s="21"/>
    </row>
    <row r="126" spans="2:12" s="20" customFormat="1" ht="6.9" customHeight="1">
      <c r="B126" s="21"/>
      <c r="L126" s="21"/>
    </row>
    <row r="127" spans="2:12" s="20" customFormat="1" ht="12" customHeight="1">
      <c r="B127" s="21"/>
      <c r="C127" s="16" t="s">
        <v>17</v>
      </c>
      <c r="F127" s="5" t="str">
        <f>F14</f>
        <v>Bratislava</v>
      </c>
      <c r="I127" s="16" t="s">
        <v>19</v>
      </c>
      <c r="J127" s="46" t="str">
        <f>IF(J14="","",J14)</f>
        <v>12. 8. 2025</v>
      </c>
      <c r="L127" s="21"/>
    </row>
    <row r="128" spans="2:12" s="20" customFormat="1" ht="6.9" customHeight="1">
      <c r="B128" s="21"/>
      <c r="L128" s="21"/>
    </row>
    <row r="129" spans="2:65" s="20" customFormat="1" ht="15.15" customHeight="1">
      <c r="B129" s="21"/>
      <c r="C129" s="16" t="s">
        <v>21</v>
      </c>
      <c r="F129" s="5" t="str">
        <f>E17</f>
        <v>DPB, a.s. Olejkárska 1, 814 52 Bratislava</v>
      </c>
      <c r="I129" s="16" t="s">
        <v>27</v>
      </c>
      <c r="J129" s="3" t="str">
        <f>E23</f>
        <v>CITYPROJEKT, s.r.o.</v>
      </c>
      <c r="L129" s="21"/>
    </row>
    <row r="130" spans="2:65" s="20" customFormat="1" ht="15.15" customHeight="1">
      <c r="B130" s="21"/>
      <c r="C130" s="16" t="s">
        <v>25</v>
      </c>
      <c r="F130" s="5" t="str">
        <f>IF(E20="","",E20)</f>
        <v>Vyplň údaj</v>
      </c>
      <c r="I130" s="16" t="s">
        <v>30</v>
      </c>
      <c r="J130" s="3" t="str">
        <f>E26</f>
        <v xml:space="preserve"> </v>
      </c>
      <c r="L130" s="21"/>
    </row>
    <row r="131" spans="2:65" s="20" customFormat="1" ht="10.35" customHeight="1">
      <c r="B131" s="21"/>
      <c r="L131" s="21"/>
    </row>
    <row r="132" spans="2:65" s="136" customFormat="1" ht="29.25" customHeight="1">
      <c r="B132" s="137"/>
      <c r="C132" s="138" t="s">
        <v>164</v>
      </c>
      <c r="D132" s="139" t="s">
        <v>60</v>
      </c>
      <c r="E132" s="139" t="s">
        <v>56</v>
      </c>
      <c r="F132" s="139" t="s">
        <v>57</v>
      </c>
      <c r="G132" s="139" t="s">
        <v>165</v>
      </c>
      <c r="H132" s="139" t="s">
        <v>166</v>
      </c>
      <c r="I132" s="139" t="s">
        <v>167</v>
      </c>
      <c r="J132" s="140" t="s">
        <v>137</v>
      </c>
      <c r="K132" s="141" t="s">
        <v>168</v>
      </c>
      <c r="L132" s="137"/>
      <c r="M132" s="52"/>
      <c r="N132" s="53" t="s">
        <v>39</v>
      </c>
      <c r="O132" s="53" t="s">
        <v>169</v>
      </c>
      <c r="P132" s="53" t="s">
        <v>170</v>
      </c>
      <c r="Q132" s="53" t="s">
        <v>171</v>
      </c>
      <c r="R132" s="53" t="s">
        <v>172</v>
      </c>
      <c r="S132" s="53" t="s">
        <v>173</v>
      </c>
      <c r="T132" s="54" t="s">
        <v>174</v>
      </c>
    </row>
    <row r="133" spans="2:65" s="20" customFormat="1" ht="22.8" customHeight="1">
      <c r="B133" s="21"/>
      <c r="C133" s="58" t="s">
        <v>134</v>
      </c>
      <c r="J133" s="142">
        <f>BK133</f>
        <v>0</v>
      </c>
      <c r="L133" s="21"/>
      <c r="M133" s="55"/>
      <c r="N133" s="47"/>
      <c r="O133" s="47"/>
      <c r="P133" s="143">
        <f>P134</f>
        <v>0</v>
      </c>
      <c r="Q133" s="47"/>
      <c r="R133" s="143">
        <f>R134</f>
        <v>0</v>
      </c>
      <c r="S133" s="47"/>
      <c r="T133" s="144">
        <f>T134</f>
        <v>0</v>
      </c>
      <c r="AT133" s="7" t="s">
        <v>74</v>
      </c>
      <c r="AU133" s="7" t="s">
        <v>139</v>
      </c>
      <c r="BK133" s="145">
        <f>BK134</f>
        <v>0</v>
      </c>
    </row>
    <row r="134" spans="2:65" s="146" customFormat="1" ht="25.95" customHeight="1">
      <c r="B134" s="147"/>
      <c r="D134" s="148" t="s">
        <v>74</v>
      </c>
      <c r="E134" s="149" t="s">
        <v>825</v>
      </c>
      <c r="F134" s="149"/>
      <c r="I134" s="150"/>
      <c r="J134" s="151">
        <f>BK134</f>
        <v>0</v>
      </c>
      <c r="L134" s="147"/>
      <c r="M134" s="152"/>
      <c r="P134" s="153">
        <f>P135+P173</f>
        <v>0</v>
      </c>
      <c r="R134" s="153">
        <f>R135+R173</f>
        <v>0</v>
      </c>
      <c r="T134" s="154">
        <f>T135+T173</f>
        <v>0</v>
      </c>
      <c r="AR134" s="148" t="s">
        <v>82</v>
      </c>
      <c r="AT134" s="155" t="s">
        <v>74</v>
      </c>
      <c r="AU134" s="155" t="s">
        <v>75</v>
      </c>
      <c r="AY134" s="148" t="s">
        <v>177</v>
      </c>
      <c r="BK134" s="156">
        <f>BK135+BK173</f>
        <v>0</v>
      </c>
    </row>
    <row r="135" spans="2:65" s="146" customFormat="1" ht="22.8" customHeight="1">
      <c r="B135" s="147"/>
      <c r="D135" s="148" t="s">
        <v>74</v>
      </c>
      <c r="E135" s="157" t="s">
        <v>826</v>
      </c>
      <c r="F135" s="157" t="s">
        <v>827</v>
      </c>
      <c r="I135" s="150"/>
      <c r="J135" s="158">
        <f>BK135</f>
        <v>0</v>
      </c>
      <c r="L135" s="147"/>
      <c r="M135" s="152"/>
      <c r="P135" s="153">
        <f>SUM(P136:P172)</f>
        <v>0</v>
      </c>
      <c r="R135" s="153">
        <f>SUM(R136:R172)</f>
        <v>0</v>
      </c>
      <c r="T135" s="154">
        <f>SUM(T136:T172)</f>
        <v>0</v>
      </c>
      <c r="AR135" s="148" t="s">
        <v>82</v>
      </c>
      <c r="AT135" s="155" t="s">
        <v>74</v>
      </c>
      <c r="AU135" s="155" t="s">
        <v>82</v>
      </c>
      <c r="AY135" s="148" t="s">
        <v>177</v>
      </c>
      <c r="BK135" s="156">
        <f>SUM(BK136:BK172)</f>
        <v>0</v>
      </c>
    </row>
    <row r="136" spans="2:65" s="20" customFormat="1" ht="24.15" customHeight="1">
      <c r="B136" s="130"/>
      <c r="C136" s="159" t="s">
        <v>82</v>
      </c>
      <c r="D136" s="159" t="s">
        <v>179</v>
      </c>
      <c r="E136" s="160" t="s">
        <v>828</v>
      </c>
      <c r="F136" s="161" t="s">
        <v>829</v>
      </c>
      <c r="G136" s="162" t="s">
        <v>318</v>
      </c>
      <c r="H136" s="163">
        <v>32</v>
      </c>
      <c r="I136" s="164"/>
      <c r="J136" s="165">
        <f t="shared" ref="J136:J172" si="5">ROUND(I136*H136,2)</f>
        <v>0</v>
      </c>
      <c r="K136" s="166"/>
      <c r="L136" s="21"/>
      <c r="M136" s="167"/>
      <c r="N136" s="129" t="s">
        <v>41</v>
      </c>
      <c r="P136" s="168">
        <f t="shared" ref="P136:P172" si="6">O136*H136</f>
        <v>0</v>
      </c>
      <c r="Q136" s="168">
        <v>0</v>
      </c>
      <c r="R136" s="168">
        <f t="shared" ref="R136:R172" si="7">Q136*H136</f>
        <v>0</v>
      </c>
      <c r="S136" s="168">
        <v>0</v>
      </c>
      <c r="T136" s="169">
        <f t="shared" ref="T136:T172" si="8">S136*H136</f>
        <v>0</v>
      </c>
      <c r="AR136" s="170" t="s">
        <v>301</v>
      </c>
      <c r="AT136" s="170" t="s">
        <v>179</v>
      </c>
      <c r="AU136" s="170" t="s">
        <v>88</v>
      </c>
      <c r="AY136" s="7" t="s">
        <v>177</v>
      </c>
      <c r="BE136" s="93">
        <f t="shared" ref="BE136:BE172" si="9">IF(N136="základná",J136,0)</f>
        <v>0</v>
      </c>
      <c r="BF136" s="93">
        <f t="shared" ref="BF136:BF172" si="10">IF(N136="znížená",J136,0)</f>
        <v>0</v>
      </c>
      <c r="BG136" s="93">
        <f t="shared" ref="BG136:BG172" si="11">IF(N136="zákl. prenesená",J136,0)</f>
        <v>0</v>
      </c>
      <c r="BH136" s="93">
        <f t="shared" ref="BH136:BH172" si="12">IF(N136="zníž. prenesená",J136,0)</f>
        <v>0</v>
      </c>
      <c r="BI136" s="93">
        <f t="shared" ref="BI136:BI172" si="13">IF(N136="nulová",J136,0)</f>
        <v>0</v>
      </c>
      <c r="BJ136" s="7" t="s">
        <v>88</v>
      </c>
      <c r="BK136" s="93">
        <f t="shared" ref="BK136:BK172" si="14">ROUND(I136*H136,2)</f>
        <v>0</v>
      </c>
      <c r="BL136" s="7" t="s">
        <v>301</v>
      </c>
      <c r="BM136" s="170" t="s">
        <v>88</v>
      </c>
    </row>
    <row r="137" spans="2:65" s="20" customFormat="1" ht="24.15" customHeight="1">
      <c r="B137" s="130"/>
      <c r="C137" s="159" t="s">
        <v>88</v>
      </c>
      <c r="D137" s="159" t="s">
        <v>179</v>
      </c>
      <c r="E137" s="160" t="s">
        <v>830</v>
      </c>
      <c r="F137" s="161" t="s">
        <v>831</v>
      </c>
      <c r="G137" s="162" t="s">
        <v>366</v>
      </c>
      <c r="H137" s="163">
        <v>11</v>
      </c>
      <c r="I137" s="164"/>
      <c r="J137" s="165">
        <f t="shared" si="5"/>
        <v>0</v>
      </c>
      <c r="K137" s="166"/>
      <c r="L137" s="21"/>
      <c r="M137" s="167"/>
      <c r="N137" s="129" t="s">
        <v>41</v>
      </c>
      <c r="P137" s="168">
        <f t="shared" si="6"/>
        <v>0</v>
      </c>
      <c r="Q137" s="168">
        <v>0</v>
      </c>
      <c r="R137" s="168">
        <f t="shared" si="7"/>
        <v>0</v>
      </c>
      <c r="S137" s="168">
        <v>0</v>
      </c>
      <c r="T137" s="169">
        <f t="shared" si="8"/>
        <v>0</v>
      </c>
      <c r="AR137" s="170" t="s">
        <v>301</v>
      </c>
      <c r="AT137" s="170" t="s">
        <v>179</v>
      </c>
      <c r="AU137" s="170" t="s">
        <v>88</v>
      </c>
      <c r="AY137" s="7" t="s">
        <v>177</v>
      </c>
      <c r="BE137" s="93">
        <f t="shared" si="9"/>
        <v>0</v>
      </c>
      <c r="BF137" s="93">
        <f t="shared" si="10"/>
        <v>0</v>
      </c>
      <c r="BG137" s="93">
        <f t="shared" si="11"/>
        <v>0</v>
      </c>
      <c r="BH137" s="93">
        <f t="shared" si="12"/>
        <v>0</v>
      </c>
      <c r="BI137" s="93">
        <f t="shared" si="13"/>
        <v>0</v>
      </c>
      <c r="BJ137" s="7" t="s">
        <v>88</v>
      </c>
      <c r="BK137" s="93">
        <f t="shared" si="14"/>
        <v>0</v>
      </c>
      <c r="BL137" s="7" t="s">
        <v>301</v>
      </c>
      <c r="BM137" s="170" t="s">
        <v>212</v>
      </c>
    </row>
    <row r="138" spans="2:65" s="20" customFormat="1" ht="24.15" customHeight="1">
      <c r="B138" s="130"/>
      <c r="C138" s="159" t="s">
        <v>193</v>
      </c>
      <c r="D138" s="159" t="s">
        <v>179</v>
      </c>
      <c r="E138" s="160" t="s">
        <v>832</v>
      </c>
      <c r="F138" s="161" t="s">
        <v>833</v>
      </c>
      <c r="G138" s="162" t="s">
        <v>366</v>
      </c>
      <c r="H138" s="163">
        <v>4</v>
      </c>
      <c r="I138" s="164"/>
      <c r="J138" s="165">
        <f t="shared" si="5"/>
        <v>0</v>
      </c>
      <c r="K138" s="166"/>
      <c r="L138" s="21"/>
      <c r="M138" s="167"/>
      <c r="N138" s="129" t="s">
        <v>41</v>
      </c>
      <c r="P138" s="168">
        <f t="shared" si="6"/>
        <v>0</v>
      </c>
      <c r="Q138" s="168">
        <v>0</v>
      </c>
      <c r="R138" s="168">
        <f t="shared" si="7"/>
        <v>0</v>
      </c>
      <c r="S138" s="168">
        <v>0</v>
      </c>
      <c r="T138" s="169">
        <f t="shared" si="8"/>
        <v>0</v>
      </c>
      <c r="AR138" s="170" t="s">
        <v>301</v>
      </c>
      <c r="AT138" s="170" t="s">
        <v>179</v>
      </c>
      <c r="AU138" s="170" t="s">
        <v>88</v>
      </c>
      <c r="AY138" s="7" t="s">
        <v>177</v>
      </c>
      <c r="BE138" s="93">
        <f t="shared" si="9"/>
        <v>0</v>
      </c>
      <c r="BF138" s="93">
        <f t="shared" si="10"/>
        <v>0</v>
      </c>
      <c r="BG138" s="93">
        <f t="shared" si="11"/>
        <v>0</v>
      </c>
      <c r="BH138" s="93">
        <f t="shared" si="12"/>
        <v>0</v>
      </c>
      <c r="BI138" s="93">
        <f t="shared" si="13"/>
        <v>0</v>
      </c>
      <c r="BJ138" s="7" t="s">
        <v>88</v>
      </c>
      <c r="BK138" s="93">
        <f t="shared" si="14"/>
        <v>0</v>
      </c>
      <c r="BL138" s="7" t="s">
        <v>301</v>
      </c>
      <c r="BM138" s="170" t="s">
        <v>237</v>
      </c>
    </row>
    <row r="139" spans="2:65" s="20" customFormat="1" ht="24.15" customHeight="1">
      <c r="B139" s="130"/>
      <c r="C139" s="159" t="s">
        <v>182</v>
      </c>
      <c r="D139" s="159" t="s">
        <v>179</v>
      </c>
      <c r="E139" s="160" t="s">
        <v>834</v>
      </c>
      <c r="F139" s="161" t="s">
        <v>835</v>
      </c>
      <c r="G139" s="162" t="s">
        <v>366</v>
      </c>
      <c r="H139" s="163">
        <v>4</v>
      </c>
      <c r="I139" s="164"/>
      <c r="J139" s="165">
        <f t="shared" si="5"/>
        <v>0</v>
      </c>
      <c r="K139" s="166"/>
      <c r="L139" s="21"/>
      <c r="M139" s="167"/>
      <c r="N139" s="129" t="s">
        <v>41</v>
      </c>
      <c r="P139" s="168">
        <f t="shared" si="6"/>
        <v>0</v>
      </c>
      <c r="Q139" s="168">
        <v>0</v>
      </c>
      <c r="R139" s="168">
        <f t="shared" si="7"/>
        <v>0</v>
      </c>
      <c r="S139" s="168">
        <v>0</v>
      </c>
      <c r="T139" s="169">
        <f t="shared" si="8"/>
        <v>0</v>
      </c>
      <c r="AR139" s="170" t="s">
        <v>301</v>
      </c>
      <c r="AT139" s="170" t="s">
        <v>179</v>
      </c>
      <c r="AU139" s="170" t="s">
        <v>88</v>
      </c>
      <c r="AY139" s="7" t="s">
        <v>177</v>
      </c>
      <c r="BE139" s="93">
        <f t="shared" si="9"/>
        <v>0</v>
      </c>
      <c r="BF139" s="93">
        <f t="shared" si="10"/>
        <v>0</v>
      </c>
      <c r="BG139" s="93">
        <f t="shared" si="11"/>
        <v>0</v>
      </c>
      <c r="BH139" s="93">
        <f t="shared" si="12"/>
        <v>0</v>
      </c>
      <c r="BI139" s="93">
        <f t="shared" si="13"/>
        <v>0</v>
      </c>
      <c r="BJ139" s="7" t="s">
        <v>88</v>
      </c>
      <c r="BK139" s="93">
        <f t="shared" si="14"/>
        <v>0</v>
      </c>
      <c r="BL139" s="7" t="s">
        <v>301</v>
      </c>
      <c r="BM139" s="170" t="s">
        <v>250</v>
      </c>
    </row>
    <row r="140" spans="2:65" s="20" customFormat="1" ht="24.15" customHeight="1">
      <c r="B140" s="130"/>
      <c r="C140" s="159" t="s">
        <v>204</v>
      </c>
      <c r="D140" s="159" t="s">
        <v>179</v>
      </c>
      <c r="E140" s="160" t="s">
        <v>836</v>
      </c>
      <c r="F140" s="161" t="s">
        <v>837</v>
      </c>
      <c r="G140" s="162" t="s">
        <v>366</v>
      </c>
      <c r="H140" s="163">
        <v>11</v>
      </c>
      <c r="I140" s="164"/>
      <c r="J140" s="165">
        <f t="shared" si="5"/>
        <v>0</v>
      </c>
      <c r="K140" s="166"/>
      <c r="L140" s="21"/>
      <c r="M140" s="167"/>
      <c r="N140" s="129" t="s">
        <v>41</v>
      </c>
      <c r="P140" s="168">
        <f t="shared" si="6"/>
        <v>0</v>
      </c>
      <c r="Q140" s="168">
        <v>0</v>
      </c>
      <c r="R140" s="168">
        <f t="shared" si="7"/>
        <v>0</v>
      </c>
      <c r="S140" s="168">
        <v>0</v>
      </c>
      <c r="T140" s="169">
        <f t="shared" si="8"/>
        <v>0</v>
      </c>
      <c r="AR140" s="170" t="s">
        <v>301</v>
      </c>
      <c r="AT140" s="170" t="s">
        <v>179</v>
      </c>
      <c r="AU140" s="170" t="s">
        <v>88</v>
      </c>
      <c r="AY140" s="7" t="s">
        <v>177</v>
      </c>
      <c r="BE140" s="93">
        <f t="shared" si="9"/>
        <v>0</v>
      </c>
      <c r="BF140" s="93">
        <f t="shared" si="10"/>
        <v>0</v>
      </c>
      <c r="BG140" s="93">
        <f t="shared" si="11"/>
        <v>0</v>
      </c>
      <c r="BH140" s="93">
        <f t="shared" si="12"/>
        <v>0</v>
      </c>
      <c r="BI140" s="93">
        <f t="shared" si="13"/>
        <v>0</v>
      </c>
      <c r="BJ140" s="7" t="s">
        <v>88</v>
      </c>
      <c r="BK140" s="93">
        <f t="shared" si="14"/>
        <v>0</v>
      </c>
      <c r="BL140" s="7" t="s">
        <v>301</v>
      </c>
      <c r="BM140" s="170" t="s">
        <v>259</v>
      </c>
    </row>
    <row r="141" spans="2:65" s="20" customFormat="1" ht="24.15" customHeight="1">
      <c r="B141" s="130"/>
      <c r="C141" s="159" t="s">
        <v>212</v>
      </c>
      <c r="D141" s="159" t="s">
        <v>179</v>
      </c>
      <c r="E141" s="160" t="s">
        <v>838</v>
      </c>
      <c r="F141" s="161" t="s">
        <v>839</v>
      </c>
      <c r="G141" s="162" t="s">
        <v>318</v>
      </c>
      <c r="H141" s="163">
        <v>47</v>
      </c>
      <c r="I141" s="164"/>
      <c r="J141" s="165">
        <f t="shared" si="5"/>
        <v>0</v>
      </c>
      <c r="K141" s="166"/>
      <c r="L141" s="21"/>
      <c r="M141" s="167"/>
      <c r="N141" s="129" t="s">
        <v>41</v>
      </c>
      <c r="P141" s="168">
        <f t="shared" si="6"/>
        <v>0</v>
      </c>
      <c r="Q141" s="168">
        <v>0</v>
      </c>
      <c r="R141" s="168">
        <f t="shared" si="7"/>
        <v>0</v>
      </c>
      <c r="S141" s="168">
        <v>0</v>
      </c>
      <c r="T141" s="169">
        <f t="shared" si="8"/>
        <v>0</v>
      </c>
      <c r="AR141" s="170" t="s">
        <v>301</v>
      </c>
      <c r="AT141" s="170" t="s">
        <v>179</v>
      </c>
      <c r="AU141" s="170" t="s">
        <v>88</v>
      </c>
      <c r="AY141" s="7" t="s">
        <v>177</v>
      </c>
      <c r="BE141" s="93">
        <f t="shared" si="9"/>
        <v>0</v>
      </c>
      <c r="BF141" s="93">
        <f t="shared" si="10"/>
        <v>0</v>
      </c>
      <c r="BG141" s="93">
        <f t="shared" si="11"/>
        <v>0</v>
      </c>
      <c r="BH141" s="93">
        <f t="shared" si="12"/>
        <v>0</v>
      </c>
      <c r="BI141" s="93">
        <f t="shared" si="13"/>
        <v>0</v>
      </c>
      <c r="BJ141" s="7" t="s">
        <v>88</v>
      </c>
      <c r="BK141" s="93">
        <f t="shared" si="14"/>
        <v>0</v>
      </c>
      <c r="BL141" s="7" t="s">
        <v>301</v>
      </c>
      <c r="BM141" s="170" t="s">
        <v>301</v>
      </c>
    </row>
    <row r="142" spans="2:65" s="20" customFormat="1" ht="24.15" customHeight="1">
      <c r="B142" s="130"/>
      <c r="C142" s="159" t="s">
        <v>233</v>
      </c>
      <c r="D142" s="159" t="s">
        <v>179</v>
      </c>
      <c r="E142" s="160" t="s">
        <v>840</v>
      </c>
      <c r="F142" s="161" t="s">
        <v>841</v>
      </c>
      <c r="G142" s="162" t="s">
        <v>318</v>
      </c>
      <c r="H142" s="163">
        <v>18</v>
      </c>
      <c r="I142" s="164"/>
      <c r="J142" s="165">
        <f t="shared" si="5"/>
        <v>0</v>
      </c>
      <c r="K142" s="166"/>
      <c r="L142" s="21"/>
      <c r="M142" s="167"/>
      <c r="N142" s="129" t="s">
        <v>41</v>
      </c>
      <c r="P142" s="168">
        <f t="shared" si="6"/>
        <v>0</v>
      </c>
      <c r="Q142" s="168">
        <v>0</v>
      </c>
      <c r="R142" s="168">
        <f t="shared" si="7"/>
        <v>0</v>
      </c>
      <c r="S142" s="168">
        <v>0</v>
      </c>
      <c r="T142" s="169">
        <f t="shared" si="8"/>
        <v>0</v>
      </c>
      <c r="AR142" s="170" t="s">
        <v>301</v>
      </c>
      <c r="AT142" s="170" t="s">
        <v>179</v>
      </c>
      <c r="AU142" s="170" t="s">
        <v>88</v>
      </c>
      <c r="AY142" s="7" t="s">
        <v>177</v>
      </c>
      <c r="BE142" s="93">
        <f t="shared" si="9"/>
        <v>0</v>
      </c>
      <c r="BF142" s="93">
        <f t="shared" si="10"/>
        <v>0</v>
      </c>
      <c r="BG142" s="93">
        <f t="shared" si="11"/>
        <v>0</v>
      </c>
      <c r="BH142" s="93">
        <f t="shared" si="12"/>
        <v>0</v>
      </c>
      <c r="BI142" s="93">
        <f t="shared" si="13"/>
        <v>0</v>
      </c>
      <c r="BJ142" s="7" t="s">
        <v>88</v>
      </c>
      <c r="BK142" s="93">
        <f t="shared" si="14"/>
        <v>0</v>
      </c>
      <c r="BL142" s="7" t="s">
        <v>301</v>
      </c>
      <c r="BM142" s="170" t="s">
        <v>309</v>
      </c>
    </row>
    <row r="143" spans="2:65" s="20" customFormat="1" ht="16.5" customHeight="1">
      <c r="B143" s="130"/>
      <c r="C143" s="159" t="s">
        <v>237</v>
      </c>
      <c r="D143" s="159" t="s">
        <v>179</v>
      </c>
      <c r="E143" s="160" t="s">
        <v>842</v>
      </c>
      <c r="F143" s="161" t="s">
        <v>843</v>
      </c>
      <c r="G143" s="162" t="s">
        <v>366</v>
      </c>
      <c r="H143" s="163">
        <v>12</v>
      </c>
      <c r="I143" s="164"/>
      <c r="J143" s="165">
        <f t="shared" si="5"/>
        <v>0</v>
      </c>
      <c r="K143" s="166"/>
      <c r="L143" s="21"/>
      <c r="M143" s="167"/>
      <c r="N143" s="129" t="s">
        <v>41</v>
      </c>
      <c r="P143" s="168">
        <f t="shared" si="6"/>
        <v>0</v>
      </c>
      <c r="Q143" s="168">
        <v>0</v>
      </c>
      <c r="R143" s="168">
        <f t="shared" si="7"/>
        <v>0</v>
      </c>
      <c r="S143" s="168">
        <v>0</v>
      </c>
      <c r="T143" s="169">
        <f t="shared" si="8"/>
        <v>0</v>
      </c>
      <c r="AR143" s="170" t="s">
        <v>301</v>
      </c>
      <c r="AT143" s="170" t="s">
        <v>179</v>
      </c>
      <c r="AU143" s="170" t="s">
        <v>88</v>
      </c>
      <c r="AY143" s="7" t="s">
        <v>177</v>
      </c>
      <c r="BE143" s="93">
        <f t="shared" si="9"/>
        <v>0</v>
      </c>
      <c r="BF143" s="93">
        <f t="shared" si="10"/>
        <v>0</v>
      </c>
      <c r="BG143" s="93">
        <f t="shared" si="11"/>
        <v>0</v>
      </c>
      <c r="BH143" s="93">
        <f t="shared" si="12"/>
        <v>0</v>
      </c>
      <c r="BI143" s="93">
        <f t="shared" si="13"/>
        <v>0</v>
      </c>
      <c r="BJ143" s="7" t="s">
        <v>88</v>
      </c>
      <c r="BK143" s="93">
        <f t="shared" si="14"/>
        <v>0</v>
      </c>
      <c r="BL143" s="7" t="s">
        <v>301</v>
      </c>
      <c r="BM143" s="170" t="s">
        <v>320</v>
      </c>
    </row>
    <row r="144" spans="2:65" s="20" customFormat="1" ht="16.5" customHeight="1">
      <c r="B144" s="130"/>
      <c r="C144" s="159" t="s">
        <v>242</v>
      </c>
      <c r="D144" s="159" t="s">
        <v>179</v>
      </c>
      <c r="E144" s="160" t="s">
        <v>844</v>
      </c>
      <c r="F144" s="161" t="s">
        <v>845</v>
      </c>
      <c r="G144" s="162" t="s">
        <v>366</v>
      </c>
      <c r="H144" s="163">
        <v>6</v>
      </c>
      <c r="I144" s="164"/>
      <c r="J144" s="165">
        <f t="shared" si="5"/>
        <v>0</v>
      </c>
      <c r="K144" s="166"/>
      <c r="L144" s="21"/>
      <c r="M144" s="167"/>
      <c r="N144" s="129" t="s">
        <v>41</v>
      </c>
      <c r="P144" s="168">
        <f t="shared" si="6"/>
        <v>0</v>
      </c>
      <c r="Q144" s="168">
        <v>0</v>
      </c>
      <c r="R144" s="168">
        <f t="shared" si="7"/>
        <v>0</v>
      </c>
      <c r="S144" s="168">
        <v>0</v>
      </c>
      <c r="T144" s="169">
        <f t="shared" si="8"/>
        <v>0</v>
      </c>
      <c r="AR144" s="170" t="s">
        <v>301</v>
      </c>
      <c r="AT144" s="170" t="s">
        <v>179</v>
      </c>
      <c r="AU144" s="170" t="s">
        <v>88</v>
      </c>
      <c r="AY144" s="7" t="s">
        <v>177</v>
      </c>
      <c r="BE144" s="93">
        <f t="shared" si="9"/>
        <v>0</v>
      </c>
      <c r="BF144" s="93">
        <f t="shared" si="10"/>
        <v>0</v>
      </c>
      <c r="BG144" s="93">
        <f t="shared" si="11"/>
        <v>0</v>
      </c>
      <c r="BH144" s="93">
        <f t="shared" si="12"/>
        <v>0</v>
      </c>
      <c r="BI144" s="93">
        <f t="shared" si="13"/>
        <v>0</v>
      </c>
      <c r="BJ144" s="7" t="s">
        <v>88</v>
      </c>
      <c r="BK144" s="93">
        <f t="shared" si="14"/>
        <v>0</v>
      </c>
      <c r="BL144" s="7" t="s">
        <v>301</v>
      </c>
      <c r="BM144" s="170" t="s">
        <v>335</v>
      </c>
    </row>
    <row r="145" spans="2:65" s="20" customFormat="1" ht="16.5" customHeight="1">
      <c r="B145" s="130"/>
      <c r="C145" s="159" t="s">
        <v>250</v>
      </c>
      <c r="D145" s="159" t="s">
        <v>179</v>
      </c>
      <c r="E145" s="160" t="s">
        <v>846</v>
      </c>
      <c r="F145" s="161" t="s">
        <v>847</v>
      </c>
      <c r="G145" s="162" t="s">
        <v>366</v>
      </c>
      <c r="H145" s="163">
        <v>6</v>
      </c>
      <c r="I145" s="164"/>
      <c r="J145" s="165">
        <f t="shared" si="5"/>
        <v>0</v>
      </c>
      <c r="K145" s="166"/>
      <c r="L145" s="21"/>
      <c r="M145" s="167"/>
      <c r="N145" s="129" t="s">
        <v>41</v>
      </c>
      <c r="P145" s="168">
        <f t="shared" si="6"/>
        <v>0</v>
      </c>
      <c r="Q145" s="168">
        <v>0</v>
      </c>
      <c r="R145" s="168">
        <f t="shared" si="7"/>
        <v>0</v>
      </c>
      <c r="S145" s="168">
        <v>0</v>
      </c>
      <c r="T145" s="169">
        <f t="shared" si="8"/>
        <v>0</v>
      </c>
      <c r="AR145" s="170" t="s">
        <v>301</v>
      </c>
      <c r="AT145" s="170" t="s">
        <v>179</v>
      </c>
      <c r="AU145" s="170" t="s">
        <v>88</v>
      </c>
      <c r="AY145" s="7" t="s">
        <v>177</v>
      </c>
      <c r="BE145" s="93">
        <f t="shared" si="9"/>
        <v>0</v>
      </c>
      <c r="BF145" s="93">
        <f t="shared" si="10"/>
        <v>0</v>
      </c>
      <c r="BG145" s="93">
        <f t="shared" si="11"/>
        <v>0</v>
      </c>
      <c r="BH145" s="93">
        <f t="shared" si="12"/>
        <v>0</v>
      </c>
      <c r="BI145" s="93">
        <f t="shared" si="13"/>
        <v>0</v>
      </c>
      <c r="BJ145" s="7" t="s">
        <v>88</v>
      </c>
      <c r="BK145" s="93">
        <f t="shared" si="14"/>
        <v>0</v>
      </c>
      <c r="BL145" s="7" t="s">
        <v>301</v>
      </c>
      <c r="BM145" s="170" t="s">
        <v>346</v>
      </c>
    </row>
    <row r="146" spans="2:65" s="20" customFormat="1" ht="24.15" customHeight="1">
      <c r="B146" s="130"/>
      <c r="C146" s="159" t="s">
        <v>255</v>
      </c>
      <c r="D146" s="159" t="s">
        <v>179</v>
      </c>
      <c r="E146" s="160" t="s">
        <v>848</v>
      </c>
      <c r="F146" s="161" t="s">
        <v>849</v>
      </c>
      <c r="G146" s="162" t="s">
        <v>366</v>
      </c>
      <c r="H146" s="163">
        <v>11</v>
      </c>
      <c r="I146" s="164"/>
      <c r="J146" s="165">
        <f t="shared" si="5"/>
        <v>0</v>
      </c>
      <c r="K146" s="166"/>
      <c r="L146" s="21"/>
      <c r="M146" s="167"/>
      <c r="N146" s="129" t="s">
        <v>41</v>
      </c>
      <c r="P146" s="168">
        <f t="shared" si="6"/>
        <v>0</v>
      </c>
      <c r="Q146" s="168">
        <v>0</v>
      </c>
      <c r="R146" s="168">
        <f t="shared" si="7"/>
        <v>0</v>
      </c>
      <c r="S146" s="168">
        <v>0</v>
      </c>
      <c r="T146" s="169">
        <f t="shared" si="8"/>
        <v>0</v>
      </c>
      <c r="AR146" s="170" t="s">
        <v>301</v>
      </c>
      <c r="AT146" s="170" t="s">
        <v>179</v>
      </c>
      <c r="AU146" s="170" t="s">
        <v>88</v>
      </c>
      <c r="AY146" s="7" t="s">
        <v>177</v>
      </c>
      <c r="BE146" s="93">
        <f t="shared" si="9"/>
        <v>0</v>
      </c>
      <c r="BF146" s="93">
        <f t="shared" si="10"/>
        <v>0</v>
      </c>
      <c r="BG146" s="93">
        <f t="shared" si="11"/>
        <v>0</v>
      </c>
      <c r="BH146" s="93">
        <f t="shared" si="12"/>
        <v>0</v>
      </c>
      <c r="BI146" s="93">
        <f t="shared" si="13"/>
        <v>0</v>
      </c>
      <c r="BJ146" s="7" t="s">
        <v>88</v>
      </c>
      <c r="BK146" s="93">
        <f t="shared" si="14"/>
        <v>0</v>
      </c>
      <c r="BL146" s="7" t="s">
        <v>301</v>
      </c>
      <c r="BM146" s="170" t="s">
        <v>359</v>
      </c>
    </row>
    <row r="147" spans="2:65" s="20" customFormat="1" ht="24.15" customHeight="1">
      <c r="B147" s="130"/>
      <c r="C147" s="159" t="s">
        <v>259</v>
      </c>
      <c r="D147" s="159" t="s">
        <v>179</v>
      </c>
      <c r="E147" s="160" t="s">
        <v>850</v>
      </c>
      <c r="F147" s="161" t="s">
        <v>851</v>
      </c>
      <c r="G147" s="162" t="s">
        <v>366</v>
      </c>
      <c r="H147" s="163">
        <v>11</v>
      </c>
      <c r="I147" s="164"/>
      <c r="J147" s="165">
        <f t="shared" si="5"/>
        <v>0</v>
      </c>
      <c r="K147" s="166"/>
      <c r="L147" s="21"/>
      <c r="M147" s="167"/>
      <c r="N147" s="129" t="s">
        <v>41</v>
      </c>
      <c r="P147" s="168">
        <f t="shared" si="6"/>
        <v>0</v>
      </c>
      <c r="Q147" s="168">
        <v>0</v>
      </c>
      <c r="R147" s="168">
        <f t="shared" si="7"/>
        <v>0</v>
      </c>
      <c r="S147" s="168">
        <v>0</v>
      </c>
      <c r="T147" s="169">
        <f t="shared" si="8"/>
        <v>0</v>
      </c>
      <c r="AR147" s="170" t="s">
        <v>301</v>
      </c>
      <c r="AT147" s="170" t="s">
        <v>179</v>
      </c>
      <c r="AU147" s="170" t="s">
        <v>88</v>
      </c>
      <c r="AY147" s="7" t="s">
        <v>177</v>
      </c>
      <c r="BE147" s="93">
        <f t="shared" si="9"/>
        <v>0</v>
      </c>
      <c r="BF147" s="93">
        <f t="shared" si="10"/>
        <v>0</v>
      </c>
      <c r="BG147" s="93">
        <f t="shared" si="11"/>
        <v>0</v>
      </c>
      <c r="BH147" s="93">
        <f t="shared" si="12"/>
        <v>0</v>
      </c>
      <c r="BI147" s="93">
        <f t="shared" si="13"/>
        <v>0</v>
      </c>
      <c r="BJ147" s="7" t="s">
        <v>88</v>
      </c>
      <c r="BK147" s="93">
        <f t="shared" si="14"/>
        <v>0</v>
      </c>
      <c r="BL147" s="7" t="s">
        <v>301</v>
      </c>
      <c r="BM147" s="170" t="s">
        <v>370</v>
      </c>
    </row>
    <row r="148" spans="2:65" s="20" customFormat="1" ht="16.5" customHeight="1">
      <c r="B148" s="130"/>
      <c r="C148" s="159" t="s">
        <v>264</v>
      </c>
      <c r="D148" s="159" t="s">
        <v>179</v>
      </c>
      <c r="E148" s="160" t="s">
        <v>852</v>
      </c>
      <c r="F148" s="161" t="s">
        <v>853</v>
      </c>
      <c r="G148" s="162" t="s">
        <v>366</v>
      </c>
      <c r="H148" s="163">
        <v>11</v>
      </c>
      <c r="I148" s="164"/>
      <c r="J148" s="165">
        <f t="shared" si="5"/>
        <v>0</v>
      </c>
      <c r="K148" s="166"/>
      <c r="L148" s="21"/>
      <c r="M148" s="167"/>
      <c r="N148" s="129" t="s">
        <v>41</v>
      </c>
      <c r="P148" s="168">
        <f t="shared" si="6"/>
        <v>0</v>
      </c>
      <c r="Q148" s="168">
        <v>0</v>
      </c>
      <c r="R148" s="168">
        <f t="shared" si="7"/>
        <v>0</v>
      </c>
      <c r="S148" s="168">
        <v>0</v>
      </c>
      <c r="T148" s="169">
        <f t="shared" si="8"/>
        <v>0</v>
      </c>
      <c r="AR148" s="170" t="s">
        <v>301</v>
      </c>
      <c r="AT148" s="170" t="s">
        <v>179</v>
      </c>
      <c r="AU148" s="170" t="s">
        <v>88</v>
      </c>
      <c r="AY148" s="7" t="s">
        <v>177</v>
      </c>
      <c r="BE148" s="93">
        <f t="shared" si="9"/>
        <v>0</v>
      </c>
      <c r="BF148" s="93">
        <f t="shared" si="10"/>
        <v>0</v>
      </c>
      <c r="BG148" s="93">
        <f t="shared" si="11"/>
        <v>0</v>
      </c>
      <c r="BH148" s="93">
        <f t="shared" si="12"/>
        <v>0</v>
      </c>
      <c r="BI148" s="93">
        <f t="shared" si="13"/>
        <v>0</v>
      </c>
      <c r="BJ148" s="7" t="s">
        <v>88</v>
      </c>
      <c r="BK148" s="93">
        <f t="shared" si="14"/>
        <v>0</v>
      </c>
      <c r="BL148" s="7" t="s">
        <v>301</v>
      </c>
      <c r="BM148" s="170" t="s">
        <v>380</v>
      </c>
    </row>
    <row r="149" spans="2:65" s="20" customFormat="1" ht="21.75" customHeight="1">
      <c r="B149" s="130"/>
      <c r="C149" s="159" t="s">
        <v>289</v>
      </c>
      <c r="D149" s="159" t="s">
        <v>179</v>
      </c>
      <c r="E149" s="160" t="s">
        <v>854</v>
      </c>
      <c r="F149" s="161" t="s">
        <v>855</v>
      </c>
      <c r="G149" s="162" t="s">
        <v>366</v>
      </c>
      <c r="H149" s="163">
        <v>22</v>
      </c>
      <c r="I149" s="164"/>
      <c r="J149" s="165">
        <f t="shared" si="5"/>
        <v>0</v>
      </c>
      <c r="K149" s="166"/>
      <c r="L149" s="21"/>
      <c r="M149" s="167"/>
      <c r="N149" s="129" t="s">
        <v>41</v>
      </c>
      <c r="P149" s="168">
        <f t="shared" si="6"/>
        <v>0</v>
      </c>
      <c r="Q149" s="168">
        <v>0</v>
      </c>
      <c r="R149" s="168">
        <f t="shared" si="7"/>
        <v>0</v>
      </c>
      <c r="S149" s="168">
        <v>0</v>
      </c>
      <c r="T149" s="169">
        <f t="shared" si="8"/>
        <v>0</v>
      </c>
      <c r="AR149" s="170" t="s">
        <v>301</v>
      </c>
      <c r="AT149" s="170" t="s">
        <v>179</v>
      </c>
      <c r="AU149" s="170" t="s">
        <v>88</v>
      </c>
      <c r="AY149" s="7" t="s">
        <v>177</v>
      </c>
      <c r="BE149" s="93">
        <f t="shared" si="9"/>
        <v>0</v>
      </c>
      <c r="BF149" s="93">
        <f t="shared" si="10"/>
        <v>0</v>
      </c>
      <c r="BG149" s="93">
        <f t="shared" si="11"/>
        <v>0</v>
      </c>
      <c r="BH149" s="93">
        <f t="shared" si="12"/>
        <v>0</v>
      </c>
      <c r="BI149" s="93">
        <f t="shared" si="13"/>
        <v>0</v>
      </c>
      <c r="BJ149" s="7" t="s">
        <v>88</v>
      </c>
      <c r="BK149" s="93">
        <f t="shared" si="14"/>
        <v>0</v>
      </c>
      <c r="BL149" s="7" t="s">
        <v>301</v>
      </c>
      <c r="BM149" s="170" t="s">
        <v>395</v>
      </c>
    </row>
    <row r="150" spans="2:65" s="20" customFormat="1" ht="16.5" customHeight="1">
      <c r="B150" s="130"/>
      <c r="C150" s="159" t="s">
        <v>294</v>
      </c>
      <c r="D150" s="159" t="s">
        <v>179</v>
      </c>
      <c r="E150" s="160" t="s">
        <v>856</v>
      </c>
      <c r="F150" s="161" t="s">
        <v>857</v>
      </c>
      <c r="G150" s="162" t="s">
        <v>366</v>
      </c>
      <c r="H150" s="163">
        <v>11</v>
      </c>
      <c r="I150" s="164"/>
      <c r="J150" s="165">
        <f t="shared" si="5"/>
        <v>0</v>
      </c>
      <c r="K150" s="166"/>
      <c r="L150" s="21"/>
      <c r="M150" s="167"/>
      <c r="N150" s="129" t="s">
        <v>41</v>
      </c>
      <c r="P150" s="168">
        <f t="shared" si="6"/>
        <v>0</v>
      </c>
      <c r="Q150" s="168">
        <v>0</v>
      </c>
      <c r="R150" s="168">
        <f t="shared" si="7"/>
        <v>0</v>
      </c>
      <c r="S150" s="168">
        <v>0</v>
      </c>
      <c r="T150" s="169">
        <f t="shared" si="8"/>
        <v>0</v>
      </c>
      <c r="AR150" s="170" t="s">
        <v>301</v>
      </c>
      <c r="AT150" s="170" t="s">
        <v>179</v>
      </c>
      <c r="AU150" s="170" t="s">
        <v>88</v>
      </c>
      <c r="AY150" s="7" t="s">
        <v>177</v>
      </c>
      <c r="BE150" s="93">
        <f t="shared" si="9"/>
        <v>0</v>
      </c>
      <c r="BF150" s="93">
        <f t="shared" si="10"/>
        <v>0</v>
      </c>
      <c r="BG150" s="93">
        <f t="shared" si="11"/>
        <v>0</v>
      </c>
      <c r="BH150" s="93">
        <f t="shared" si="12"/>
        <v>0</v>
      </c>
      <c r="BI150" s="93">
        <f t="shared" si="13"/>
        <v>0</v>
      </c>
      <c r="BJ150" s="7" t="s">
        <v>88</v>
      </c>
      <c r="BK150" s="93">
        <f t="shared" si="14"/>
        <v>0</v>
      </c>
      <c r="BL150" s="7" t="s">
        <v>301</v>
      </c>
      <c r="BM150" s="170" t="s">
        <v>403</v>
      </c>
    </row>
    <row r="151" spans="2:65" s="20" customFormat="1" ht="16.5" customHeight="1">
      <c r="B151" s="130"/>
      <c r="C151" s="159" t="s">
        <v>301</v>
      </c>
      <c r="D151" s="159" t="s">
        <v>179</v>
      </c>
      <c r="E151" s="160" t="s">
        <v>858</v>
      </c>
      <c r="F151" s="161" t="s">
        <v>859</v>
      </c>
      <c r="G151" s="162" t="s">
        <v>366</v>
      </c>
      <c r="H151" s="163">
        <v>11</v>
      </c>
      <c r="I151" s="164"/>
      <c r="J151" s="165">
        <f t="shared" si="5"/>
        <v>0</v>
      </c>
      <c r="K151" s="166"/>
      <c r="L151" s="21"/>
      <c r="M151" s="167"/>
      <c r="N151" s="129" t="s">
        <v>41</v>
      </c>
      <c r="P151" s="168">
        <f t="shared" si="6"/>
        <v>0</v>
      </c>
      <c r="Q151" s="168">
        <v>0</v>
      </c>
      <c r="R151" s="168">
        <f t="shared" si="7"/>
        <v>0</v>
      </c>
      <c r="S151" s="168">
        <v>0</v>
      </c>
      <c r="T151" s="169">
        <f t="shared" si="8"/>
        <v>0</v>
      </c>
      <c r="AR151" s="170" t="s">
        <v>301</v>
      </c>
      <c r="AT151" s="170" t="s">
        <v>179</v>
      </c>
      <c r="AU151" s="170" t="s">
        <v>88</v>
      </c>
      <c r="AY151" s="7" t="s">
        <v>177</v>
      </c>
      <c r="BE151" s="93">
        <f t="shared" si="9"/>
        <v>0</v>
      </c>
      <c r="BF151" s="93">
        <f t="shared" si="10"/>
        <v>0</v>
      </c>
      <c r="BG151" s="93">
        <f t="shared" si="11"/>
        <v>0</v>
      </c>
      <c r="BH151" s="93">
        <f t="shared" si="12"/>
        <v>0</v>
      </c>
      <c r="BI151" s="93">
        <f t="shared" si="13"/>
        <v>0</v>
      </c>
      <c r="BJ151" s="7" t="s">
        <v>88</v>
      </c>
      <c r="BK151" s="93">
        <f t="shared" si="14"/>
        <v>0</v>
      </c>
      <c r="BL151" s="7" t="s">
        <v>301</v>
      </c>
      <c r="BM151" s="170" t="s">
        <v>413</v>
      </c>
    </row>
    <row r="152" spans="2:65" s="20" customFormat="1" ht="16.5" customHeight="1">
      <c r="B152" s="130"/>
      <c r="C152" s="159" t="s">
        <v>305</v>
      </c>
      <c r="D152" s="159" t="s">
        <v>179</v>
      </c>
      <c r="E152" s="160" t="s">
        <v>860</v>
      </c>
      <c r="F152" s="161" t="s">
        <v>861</v>
      </c>
      <c r="G152" s="162" t="s">
        <v>366</v>
      </c>
      <c r="H152" s="163">
        <v>22</v>
      </c>
      <c r="I152" s="164"/>
      <c r="J152" s="165">
        <f t="shared" si="5"/>
        <v>0</v>
      </c>
      <c r="K152" s="166"/>
      <c r="L152" s="21"/>
      <c r="M152" s="167"/>
      <c r="N152" s="129" t="s">
        <v>41</v>
      </c>
      <c r="P152" s="168">
        <f t="shared" si="6"/>
        <v>0</v>
      </c>
      <c r="Q152" s="168">
        <v>0</v>
      </c>
      <c r="R152" s="168">
        <f t="shared" si="7"/>
        <v>0</v>
      </c>
      <c r="S152" s="168">
        <v>0</v>
      </c>
      <c r="T152" s="169">
        <f t="shared" si="8"/>
        <v>0</v>
      </c>
      <c r="AR152" s="170" t="s">
        <v>301</v>
      </c>
      <c r="AT152" s="170" t="s">
        <v>179</v>
      </c>
      <c r="AU152" s="170" t="s">
        <v>88</v>
      </c>
      <c r="AY152" s="7" t="s">
        <v>177</v>
      </c>
      <c r="BE152" s="93">
        <f t="shared" si="9"/>
        <v>0</v>
      </c>
      <c r="BF152" s="93">
        <f t="shared" si="10"/>
        <v>0</v>
      </c>
      <c r="BG152" s="93">
        <f t="shared" si="11"/>
        <v>0</v>
      </c>
      <c r="BH152" s="93">
        <f t="shared" si="12"/>
        <v>0</v>
      </c>
      <c r="BI152" s="93">
        <f t="shared" si="13"/>
        <v>0</v>
      </c>
      <c r="BJ152" s="7" t="s">
        <v>88</v>
      </c>
      <c r="BK152" s="93">
        <f t="shared" si="14"/>
        <v>0</v>
      </c>
      <c r="BL152" s="7" t="s">
        <v>301</v>
      </c>
      <c r="BM152" s="170" t="s">
        <v>424</v>
      </c>
    </row>
    <row r="153" spans="2:65" s="20" customFormat="1" ht="24.15" customHeight="1">
      <c r="B153" s="130"/>
      <c r="C153" s="159" t="s">
        <v>309</v>
      </c>
      <c r="D153" s="159" t="s">
        <v>179</v>
      </c>
      <c r="E153" s="160" t="s">
        <v>862</v>
      </c>
      <c r="F153" s="161" t="s">
        <v>863</v>
      </c>
      <c r="G153" s="162" t="s">
        <v>366</v>
      </c>
      <c r="H153" s="163">
        <v>22</v>
      </c>
      <c r="I153" s="164"/>
      <c r="J153" s="165">
        <f t="shared" si="5"/>
        <v>0</v>
      </c>
      <c r="K153" s="166"/>
      <c r="L153" s="21"/>
      <c r="M153" s="167"/>
      <c r="N153" s="129" t="s">
        <v>41</v>
      </c>
      <c r="P153" s="168">
        <f t="shared" si="6"/>
        <v>0</v>
      </c>
      <c r="Q153" s="168">
        <v>0</v>
      </c>
      <c r="R153" s="168">
        <f t="shared" si="7"/>
        <v>0</v>
      </c>
      <c r="S153" s="168">
        <v>0</v>
      </c>
      <c r="T153" s="169">
        <f t="shared" si="8"/>
        <v>0</v>
      </c>
      <c r="AR153" s="170" t="s">
        <v>301</v>
      </c>
      <c r="AT153" s="170" t="s">
        <v>179</v>
      </c>
      <c r="AU153" s="170" t="s">
        <v>88</v>
      </c>
      <c r="AY153" s="7" t="s">
        <v>177</v>
      </c>
      <c r="BE153" s="93">
        <f t="shared" si="9"/>
        <v>0</v>
      </c>
      <c r="BF153" s="93">
        <f t="shared" si="10"/>
        <v>0</v>
      </c>
      <c r="BG153" s="93">
        <f t="shared" si="11"/>
        <v>0</v>
      </c>
      <c r="BH153" s="93">
        <f t="shared" si="12"/>
        <v>0</v>
      </c>
      <c r="BI153" s="93">
        <f t="shared" si="13"/>
        <v>0</v>
      </c>
      <c r="BJ153" s="7" t="s">
        <v>88</v>
      </c>
      <c r="BK153" s="93">
        <f t="shared" si="14"/>
        <v>0</v>
      </c>
      <c r="BL153" s="7" t="s">
        <v>301</v>
      </c>
      <c r="BM153" s="170" t="s">
        <v>438</v>
      </c>
    </row>
    <row r="154" spans="2:65" s="20" customFormat="1" ht="24.15" customHeight="1">
      <c r="B154" s="130"/>
      <c r="C154" s="159" t="s">
        <v>315</v>
      </c>
      <c r="D154" s="159" t="s">
        <v>179</v>
      </c>
      <c r="E154" s="160" t="s">
        <v>864</v>
      </c>
      <c r="F154" s="161" t="s">
        <v>865</v>
      </c>
      <c r="G154" s="162" t="s">
        <v>366</v>
      </c>
      <c r="H154" s="163">
        <v>11</v>
      </c>
      <c r="I154" s="164"/>
      <c r="J154" s="165">
        <f t="shared" si="5"/>
        <v>0</v>
      </c>
      <c r="K154" s="166"/>
      <c r="L154" s="21"/>
      <c r="M154" s="167"/>
      <c r="N154" s="129" t="s">
        <v>41</v>
      </c>
      <c r="P154" s="168">
        <f t="shared" si="6"/>
        <v>0</v>
      </c>
      <c r="Q154" s="168">
        <v>0</v>
      </c>
      <c r="R154" s="168">
        <f t="shared" si="7"/>
        <v>0</v>
      </c>
      <c r="S154" s="168">
        <v>0</v>
      </c>
      <c r="T154" s="169">
        <f t="shared" si="8"/>
        <v>0</v>
      </c>
      <c r="AR154" s="170" t="s">
        <v>301</v>
      </c>
      <c r="AT154" s="170" t="s">
        <v>179</v>
      </c>
      <c r="AU154" s="170" t="s">
        <v>88</v>
      </c>
      <c r="AY154" s="7" t="s">
        <v>177</v>
      </c>
      <c r="BE154" s="93">
        <f t="shared" si="9"/>
        <v>0</v>
      </c>
      <c r="BF154" s="93">
        <f t="shared" si="10"/>
        <v>0</v>
      </c>
      <c r="BG154" s="93">
        <f t="shared" si="11"/>
        <v>0</v>
      </c>
      <c r="BH154" s="93">
        <f t="shared" si="12"/>
        <v>0</v>
      </c>
      <c r="BI154" s="93">
        <f t="shared" si="13"/>
        <v>0</v>
      </c>
      <c r="BJ154" s="7" t="s">
        <v>88</v>
      </c>
      <c r="BK154" s="93">
        <f t="shared" si="14"/>
        <v>0</v>
      </c>
      <c r="BL154" s="7" t="s">
        <v>301</v>
      </c>
      <c r="BM154" s="170" t="s">
        <v>447</v>
      </c>
    </row>
    <row r="155" spans="2:65" s="20" customFormat="1" ht="16.5" customHeight="1">
      <c r="B155" s="130"/>
      <c r="C155" s="159" t="s">
        <v>320</v>
      </c>
      <c r="D155" s="159" t="s">
        <v>179</v>
      </c>
      <c r="E155" s="160" t="s">
        <v>866</v>
      </c>
      <c r="F155" s="161" t="s">
        <v>867</v>
      </c>
      <c r="G155" s="162" t="s">
        <v>366</v>
      </c>
      <c r="H155" s="163">
        <v>6</v>
      </c>
      <c r="I155" s="164"/>
      <c r="J155" s="165">
        <f t="shared" si="5"/>
        <v>0</v>
      </c>
      <c r="K155" s="166"/>
      <c r="L155" s="21"/>
      <c r="M155" s="167"/>
      <c r="N155" s="129" t="s">
        <v>41</v>
      </c>
      <c r="P155" s="168">
        <f t="shared" si="6"/>
        <v>0</v>
      </c>
      <c r="Q155" s="168">
        <v>0</v>
      </c>
      <c r="R155" s="168">
        <f t="shared" si="7"/>
        <v>0</v>
      </c>
      <c r="S155" s="168">
        <v>0</v>
      </c>
      <c r="T155" s="169">
        <f t="shared" si="8"/>
        <v>0</v>
      </c>
      <c r="AR155" s="170" t="s">
        <v>301</v>
      </c>
      <c r="AT155" s="170" t="s">
        <v>179</v>
      </c>
      <c r="AU155" s="170" t="s">
        <v>88</v>
      </c>
      <c r="AY155" s="7" t="s">
        <v>177</v>
      </c>
      <c r="BE155" s="93">
        <f t="shared" si="9"/>
        <v>0</v>
      </c>
      <c r="BF155" s="93">
        <f t="shared" si="10"/>
        <v>0</v>
      </c>
      <c r="BG155" s="93">
        <f t="shared" si="11"/>
        <v>0</v>
      </c>
      <c r="BH155" s="93">
        <f t="shared" si="12"/>
        <v>0</v>
      </c>
      <c r="BI155" s="93">
        <f t="shared" si="13"/>
        <v>0</v>
      </c>
      <c r="BJ155" s="7" t="s">
        <v>88</v>
      </c>
      <c r="BK155" s="93">
        <f t="shared" si="14"/>
        <v>0</v>
      </c>
      <c r="BL155" s="7" t="s">
        <v>301</v>
      </c>
      <c r="BM155" s="170" t="s">
        <v>456</v>
      </c>
    </row>
    <row r="156" spans="2:65" s="20" customFormat="1" ht="16.5" customHeight="1">
      <c r="B156" s="130"/>
      <c r="C156" s="159" t="s">
        <v>327</v>
      </c>
      <c r="D156" s="159" t="s">
        <v>179</v>
      </c>
      <c r="E156" s="160" t="s">
        <v>868</v>
      </c>
      <c r="F156" s="161" t="s">
        <v>869</v>
      </c>
      <c r="G156" s="162" t="s">
        <v>366</v>
      </c>
      <c r="H156" s="163">
        <v>11</v>
      </c>
      <c r="I156" s="164"/>
      <c r="J156" s="165">
        <f t="shared" si="5"/>
        <v>0</v>
      </c>
      <c r="K156" s="166"/>
      <c r="L156" s="21"/>
      <c r="M156" s="167"/>
      <c r="N156" s="129" t="s">
        <v>41</v>
      </c>
      <c r="P156" s="168">
        <f t="shared" si="6"/>
        <v>0</v>
      </c>
      <c r="Q156" s="168">
        <v>0</v>
      </c>
      <c r="R156" s="168">
        <f t="shared" si="7"/>
        <v>0</v>
      </c>
      <c r="S156" s="168">
        <v>0</v>
      </c>
      <c r="T156" s="169">
        <f t="shared" si="8"/>
        <v>0</v>
      </c>
      <c r="AR156" s="170" t="s">
        <v>301</v>
      </c>
      <c r="AT156" s="170" t="s">
        <v>179</v>
      </c>
      <c r="AU156" s="170" t="s">
        <v>88</v>
      </c>
      <c r="AY156" s="7" t="s">
        <v>177</v>
      </c>
      <c r="BE156" s="93">
        <f t="shared" si="9"/>
        <v>0</v>
      </c>
      <c r="BF156" s="93">
        <f t="shared" si="10"/>
        <v>0</v>
      </c>
      <c r="BG156" s="93">
        <f t="shared" si="11"/>
        <v>0</v>
      </c>
      <c r="BH156" s="93">
        <f t="shared" si="12"/>
        <v>0</v>
      </c>
      <c r="BI156" s="93">
        <f t="shared" si="13"/>
        <v>0</v>
      </c>
      <c r="BJ156" s="7" t="s">
        <v>88</v>
      </c>
      <c r="BK156" s="93">
        <f t="shared" si="14"/>
        <v>0</v>
      </c>
      <c r="BL156" s="7" t="s">
        <v>301</v>
      </c>
      <c r="BM156" s="170" t="s">
        <v>467</v>
      </c>
    </row>
    <row r="157" spans="2:65" s="20" customFormat="1" ht="21.75" customHeight="1">
      <c r="B157" s="130"/>
      <c r="C157" s="159" t="s">
        <v>335</v>
      </c>
      <c r="D157" s="159" t="s">
        <v>179</v>
      </c>
      <c r="E157" s="160" t="s">
        <v>870</v>
      </c>
      <c r="F157" s="161" t="s">
        <v>871</v>
      </c>
      <c r="G157" s="162" t="s">
        <v>318</v>
      </c>
      <c r="H157" s="163">
        <v>52</v>
      </c>
      <c r="I157" s="164"/>
      <c r="J157" s="165">
        <f t="shared" si="5"/>
        <v>0</v>
      </c>
      <c r="K157" s="166"/>
      <c r="L157" s="21"/>
      <c r="M157" s="167"/>
      <c r="N157" s="129" t="s">
        <v>41</v>
      </c>
      <c r="P157" s="168">
        <f t="shared" si="6"/>
        <v>0</v>
      </c>
      <c r="Q157" s="168">
        <v>0</v>
      </c>
      <c r="R157" s="168">
        <f t="shared" si="7"/>
        <v>0</v>
      </c>
      <c r="S157" s="168">
        <v>0</v>
      </c>
      <c r="T157" s="169">
        <f t="shared" si="8"/>
        <v>0</v>
      </c>
      <c r="AR157" s="170" t="s">
        <v>301</v>
      </c>
      <c r="AT157" s="170" t="s">
        <v>179</v>
      </c>
      <c r="AU157" s="170" t="s">
        <v>88</v>
      </c>
      <c r="AY157" s="7" t="s">
        <v>177</v>
      </c>
      <c r="BE157" s="93">
        <f t="shared" si="9"/>
        <v>0</v>
      </c>
      <c r="BF157" s="93">
        <f t="shared" si="10"/>
        <v>0</v>
      </c>
      <c r="BG157" s="93">
        <f t="shared" si="11"/>
        <v>0</v>
      </c>
      <c r="BH157" s="93">
        <f t="shared" si="12"/>
        <v>0</v>
      </c>
      <c r="BI157" s="93">
        <f t="shared" si="13"/>
        <v>0</v>
      </c>
      <c r="BJ157" s="7" t="s">
        <v>88</v>
      </c>
      <c r="BK157" s="93">
        <f t="shared" si="14"/>
        <v>0</v>
      </c>
      <c r="BL157" s="7" t="s">
        <v>301</v>
      </c>
      <c r="BM157" s="170" t="s">
        <v>481</v>
      </c>
    </row>
    <row r="158" spans="2:65" s="20" customFormat="1" ht="21.75" customHeight="1">
      <c r="B158" s="130"/>
      <c r="C158" s="159" t="s">
        <v>6</v>
      </c>
      <c r="D158" s="159" t="s">
        <v>179</v>
      </c>
      <c r="E158" s="160" t="s">
        <v>872</v>
      </c>
      <c r="F158" s="161" t="s">
        <v>873</v>
      </c>
      <c r="G158" s="162" t="s">
        <v>318</v>
      </c>
      <c r="H158" s="163">
        <v>22</v>
      </c>
      <c r="I158" s="164"/>
      <c r="J158" s="165">
        <f t="shared" si="5"/>
        <v>0</v>
      </c>
      <c r="K158" s="166"/>
      <c r="L158" s="21"/>
      <c r="M158" s="167"/>
      <c r="N158" s="129" t="s">
        <v>41</v>
      </c>
      <c r="P158" s="168">
        <f t="shared" si="6"/>
        <v>0</v>
      </c>
      <c r="Q158" s="168">
        <v>0</v>
      </c>
      <c r="R158" s="168">
        <f t="shared" si="7"/>
        <v>0</v>
      </c>
      <c r="S158" s="168">
        <v>0</v>
      </c>
      <c r="T158" s="169">
        <f t="shared" si="8"/>
        <v>0</v>
      </c>
      <c r="AR158" s="170" t="s">
        <v>301</v>
      </c>
      <c r="AT158" s="170" t="s">
        <v>179</v>
      </c>
      <c r="AU158" s="170" t="s">
        <v>88</v>
      </c>
      <c r="AY158" s="7" t="s">
        <v>177</v>
      </c>
      <c r="BE158" s="93">
        <f t="shared" si="9"/>
        <v>0</v>
      </c>
      <c r="BF158" s="93">
        <f t="shared" si="10"/>
        <v>0</v>
      </c>
      <c r="BG158" s="93">
        <f t="shared" si="11"/>
        <v>0</v>
      </c>
      <c r="BH158" s="93">
        <f t="shared" si="12"/>
        <v>0</v>
      </c>
      <c r="BI158" s="93">
        <f t="shared" si="13"/>
        <v>0</v>
      </c>
      <c r="BJ158" s="7" t="s">
        <v>88</v>
      </c>
      <c r="BK158" s="93">
        <f t="shared" si="14"/>
        <v>0</v>
      </c>
      <c r="BL158" s="7" t="s">
        <v>301</v>
      </c>
      <c r="BM158" s="170" t="s">
        <v>493</v>
      </c>
    </row>
    <row r="159" spans="2:65" s="20" customFormat="1" ht="24.15" customHeight="1">
      <c r="B159" s="130"/>
      <c r="C159" s="159" t="s">
        <v>346</v>
      </c>
      <c r="D159" s="159" t="s">
        <v>179</v>
      </c>
      <c r="E159" s="160" t="s">
        <v>874</v>
      </c>
      <c r="F159" s="161" t="s">
        <v>875</v>
      </c>
      <c r="G159" s="162" t="s">
        <v>366</v>
      </c>
      <c r="H159" s="163">
        <v>8</v>
      </c>
      <c r="I159" s="164"/>
      <c r="J159" s="165">
        <f t="shared" si="5"/>
        <v>0</v>
      </c>
      <c r="K159" s="166"/>
      <c r="L159" s="21"/>
      <c r="M159" s="167"/>
      <c r="N159" s="129" t="s">
        <v>41</v>
      </c>
      <c r="P159" s="168">
        <f t="shared" si="6"/>
        <v>0</v>
      </c>
      <c r="Q159" s="168">
        <v>0</v>
      </c>
      <c r="R159" s="168">
        <f t="shared" si="7"/>
        <v>0</v>
      </c>
      <c r="S159" s="168">
        <v>0</v>
      </c>
      <c r="T159" s="169">
        <f t="shared" si="8"/>
        <v>0</v>
      </c>
      <c r="AR159" s="170" t="s">
        <v>301</v>
      </c>
      <c r="AT159" s="170" t="s">
        <v>179</v>
      </c>
      <c r="AU159" s="170" t="s">
        <v>88</v>
      </c>
      <c r="AY159" s="7" t="s">
        <v>177</v>
      </c>
      <c r="BE159" s="93">
        <f t="shared" si="9"/>
        <v>0</v>
      </c>
      <c r="BF159" s="93">
        <f t="shared" si="10"/>
        <v>0</v>
      </c>
      <c r="BG159" s="93">
        <f t="shared" si="11"/>
        <v>0</v>
      </c>
      <c r="BH159" s="93">
        <f t="shared" si="12"/>
        <v>0</v>
      </c>
      <c r="BI159" s="93">
        <f t="shared" si="13"/>
        <v>0</v>
      </c>
      <c r="BJ159" s="7" t="s">
        <v>88</v>
      </c>
      <c r="BK159" s="93">
        <f t="shared" si="14"/>
        <v>0</v>
      </c>
      <c r="BL159" s="7" t="s">
        <v>301</v>
      </c>
      <c r="BM159" s="170" t="s">
        <v>505</v>
      </c>
    </row>
    <row r="160" spans="2:65" s="20" customFormat="1" ht="24.15" customHeight="1">
      <c r="B160" s="130"/>
      <c r="C160" s="159" t="s">
        <v>355</v>
      </c>
      <c r="D160" s="159" t="s">
        <v>179</v>
      </c>
      <c r="E160" s="160" t="s">
        <v>876</v>
      </c>
      <c r="F160" s="161" t="s">
        <v>877</v>
      </c>
      <c r="G160" s="162" t="s">
        <v>366</v>
      </c>
      <c r="H160" s="163">
        <v>11</v>
      </c>
      <c r="I160" s="164"/>
      <c r="J160" s="165">
        <f t="shared" si="5"/>
        <v>0</v>
      </c>
      <c r="K160" s="166"/>
      <c r="L160" s="21"/>
      <c r="M160" s="167"/>
      <c r="N160" s="129" t="s">
        <v>41</v>
      </c>
      <c r="P160" s="168">
        <f t="shared" si="6"/>
        <v>0</v>
      </c>
      <c r="Q160" s="168">
        <v>0</v>
      </c>
      <c r="R160" s="168">
        <f t="shared" si="7"/>
        <v>0</v>
      </c>
      <c r="S160" s="168">
        <v>0</v>
      </c>
      <c r="T160" s="169">
        <f t="shared" si="8"/>
        <v>0</v>
      </c>
      <c r="AR160" s="170" t="s">
        <v>301</v>
      </c>
      <c r="AT160" s="170" t="s">
        <v>179</v>
      </c>
      <c r="AU160" s="170" t="s">
        <v>88</v>
      </c>
      <c r="AY160" s="7" t="s">
        <v>177</v>
      </c>
      <c r="BE160" s="93">
        <f t="shared" si="9"/>
        <v>0</v>
      </c>
      <c r="BF160" s="93">
        <f t="shared" si="10"/>
        <v>0</v>
      </c>
      <c r="BG160" s="93">
        <f t="shared" si="11"/>
        <v>0</v>
      </c>
      <c r="BH160" s="93">
        <f t="shared" si="12"/>
        <v>0</v>
      </c>
      <c r="BI160" s="93">
        <f t="shared" si="13"/>
        <v>0</v>
      </c>
      <c r="BJ160" s="7" t="s">
        <v>88</v>
      </c>
      <c r="BK160" s="93">
        <f t="shared" si="14"/>
        <v>0</v>
      </c>
      <c r="BL160" s="7" t="s">
        <v>301</v>
      </c>
      <c r="BM160" s="170" t="s">
        <v>515</v>
      </c>
    </row>
    <row r="161" spans="2:65" s="20" customFormat="1" ht="16.5" customHeight="1">
      <c r="B161" s="130"/>
      <c r="C161" s="159" t="s">
        <v>359</v>
      </c>
      <c r="D161" s="159" t="s">
        <v>179</v>
      </c>
      <c r="E161" s="160" t="s">
        <v>878</v>
      </c>
      <c r="F161" s="161" t="s">
        <v>879</v>
      </c>
      <c r="G161" s="162" t="s">
        <v>366</v>
      </c>
      <c r="H161" s="163">
        <v>1</v>
      </c>
      <c r="I161" s="164"/>
      <c r="J161" s="165">
        <f t="shared" si="5"/>
        <v>0</v>
      </c>
      <c r="K161" s="166"/>
      <c r="L161" s="21"/>
      <c r="M161" s="167"/>
      <c r="N161" s="129" t="s">
        <v>41</v>
      </c>
      <c r="P161" s="168">
        <f t="shared" si="6"/>
        <v>0</v>
      </c>
      <c r="Q161" s="168">
        <v>0</v>
      </c>
      <c r="R161" s="168">
        <f t="shared" si="7"/>
        <v>0</v>
      </c>
      <c r="S161" s="168">
        <v>0</v>
      </c>
      <c r="T161" s="169">
        <f t="shared" si="8"/>
        <v>0</v>
      </c>
      <c r="AR161" s="170" t="s">
        <v>301</v>
      </c>
      <c r="AT161" s="170" t="s">
        <v>179</v>
      </c>
      <c r="AU161" s="170" t="s">
        <v>88</v>
      </c>
      <c r="AY161" s="7" t="s">
        <v>177</v>
      </c>
      <c r="BE161" s="93">
        <f t="shared" si="9"/>
        <v>0</v>
      </c>
      <c r="BF161" s="93">
        <f t="shared" si="10"/>
        <v>0</v>
      </c>
      <c r="BG161" s="93">
        <f t="shared" si="11"/>
        <v>0</v>
      </c>
      <c r="BH161" s="93">
        <f t="shared" si="12"/>
        <v>0</v>
      </c>
      <c r="BI161" s="93">
        <f t="shared" si="13"/>
        <v>0</v>
      </c>
      <c r="BJ161" s="7" t="s">
        <v>88</v>
      </c>
      <c r="BK161" s="93">
        <f t="shared" si="14"/>
        <v>0</v>
      </c>
      <c r="BL161" s="7" t="s">
        <v>301</v>
      </c>
      <c r="BM161" s="170" t="s">
        <v>525</v>
      </c>
    </row>
    <row r="162" spans="2:65" s="20" customFormat="1" ht="21.75" customHeight="1">
      <c r="B162" s="130"/>
      <c r="C162" s="159" t="s">
        <v>363</v>
      </c>
      <c r="D162" s="159" t="s">
        <v>179</v>
      </c>
      <c r="E162" s="160" t="s">
        <v>880</v>
      </c>
      <c r="F162" s="161" t="s">
        <v>881</v>
      </c>
      <c r="G162" s="162" t="s">
        <v>366</v>
      </c>
      <c r="H162" s="163">
        <v>12</v>
      </c>
      <c r="I162" s="164"/>
      <c r="J162" s="165">
        <f t="shared" si="5"/>
        <v>0</v>
      </c>
      <c r="K162" s="166"/>
      <c r="L162" s="21"/>
      <c r="M162" s="167"/>
      <c r="N162" s="129" t="s">
        <v>41</v>
      </c>
      <c r="P162" s="168">
        <f t="shared" si="6"/>
        <v>0</v>
      </c>
      <c r="Q162" s="168">
        <v>0</v>
      </c>
      <c r="R162" s="168">
        <f t="shared" si="7"/>
        <v>0</v>
      </c>
      <c r="S162" s="168">
        <v>0</v>
      </c>
      <c r="T162" s="169">
        <f t="shared" si="8"/>
        <v>0</v>
      </c>
      <c r="AR162" s="170" t="s">
        <v>301</v>
      </c>
      <c r="AT162" s="170" t="s">
        <v>179</v>
      </c>
      <c r="AU162" s="170" t="s">
        <v>88</v>
      </c>
      <c r="AY162" s="7" t="s">
        <v>177</v>
      </c>
      <c r="BE162" s="93">
        <f t="shared" si="9"/>
        <v>0</v>
      </c>
      <c r="BF162" s="93">
        <f t="shared" si="10"/>
        <v>0</v>
      </c>
      <c r="BG162" s="93">
        <f t="shared" si="11"/>
        <v>0</v>
      </c>
      <c r="BH162" s="93">
        <f t="shared" si="12"/>
        <v>0</v>
      </c>
      <c r="BI162" s="93">
        <f t="shared" si="13"/>
        <v>0</v>
      </c>
      <c r="BJ162" s="7" t="s">
        <v>88</v>
      </c>
      <c r="BK162" s="93">
        <f t="shared" si="14"/>
        <v>0</v>
      </c>
      <c r="BL162" s="7" t="s">
        <v>301</v>
      </c>
      <c r="BM162" s="170" t="s">
        <v>537</v>
      </c>
    </row>
    <row r="163" spans="2:65" s="20" customFormat="1" ht="16.5" customHeight="1">
      <c r="B163" s="130"/>
      <c r="C163" s="159" t="s">
        <v>370</v>
      </c>
      <c r="D163" s="159" t="s">
        <v>179</v>
      </c>
      <c r="E163" s="160" t="s">
        <v>882</v>
      </c>
      <c r="F163" s="161" t="s">
        <v>883</v>
      </c>
      <c r="G163" s="162" t="s">
        <v>366</v>
      </c>
      <c r="H163" s="163">
        <v>4</v>
      </c>
      <c r="I163" s="164"/>
      <c r="J163" s="165">
        <f t="shared" si="5"/>
        <v>0</v>
      </c>
      <c r="K163" s="166"/>
      <c r="L163" s="21"/>
      <c r="M163" s="167"/>
      <c r="N163" s="129" t="s">
        <v>41</v>
      </c>
      <c r="P163" s="168">
        <f t="shared" si="6"/>
        <v>0</v>
      </c>
      <c r="Q163" s="168">
        <v>0</v>
      </c>
      <c r="R163" s="168">
        <f t="shared" si="7"/>
        <v>0</v>
      </c>
      <c r="S163" s="168">
        <v>0</v>
      </c>
      <c r="T163" s="169">
        <f t="shared" si="8"/>
        <v>0</v>
      </c>
      <c r="AR163" s="170" t="s">
        <v>301</v>
      </c>
      <c r="AT163" s="170" t="s">
        <v>179</v>
      </c>
      <c r="AU163" s="170" t="s">
        <v>88</v>
      </c>
      <c r="AY163" s="7" t="s">
        <v>177</v>
      </c>
      <c r="BE163" s="93">
        <f t="shared" si="9"/>
        <v>0</v>
      </c>
      <c r="BF163" s="93">
        <f t="shared" si="10"/>
        <v>0</v>
      </c>
      <c r="BG163" s="93">
        <f t="shared" si="11"/>
        <v>0</v>
      </c>
      <c r="BH163" s="93">
        <f t="shared" si="12"/>
        <v>0</v>
      </c>
      <c r="BI163" s="93">
        <f t="shared" si="13"/>
        <v>0</v>
      </c>
      <c r="BJ163" s="7" t="s">
        <v>88</v>
      </c>
      <c r="BK163" s="93">
        <f t="shared" si="14"/>
        <v>0</v>
      </c>
      <c r="BL163" s="7" t="s">
        <v>301</v>
      </c>
      <c r="BM163" s="170" t="s">
        <v>549</v>
      </c>
    </row>
    <row r="164" spans="2:65" s="20" customFormat="1" ht="24.15" customHeight="1">
      <c r="B164" s="130"/>
      <c r="C164" s="159" t="s">
        <v>375</v>
      </c>
      <c r="D164" s="159" t="s">
        <v>179</v>
      </c>
      <c r="E164" s="160" t="s">
        <v>884</v>
      </c>
      <c r="F164" s="161" t="s">
        <v>885</v>
      </c>
      <c r="G164" s="162" t="s">
        <v>366</v>
      </c>
      <c r="H164" s="163">
        <v>11</v>
      </c>
      <c r="I164" s="164"/>
      <c r="J164" s="165">
        <f t="shared" si="5"/>
        <v>0</v>
      </c>
      <c r="K164" s="166"/>
      <c r="L164" s="21"/>
      <c r="M164" s="167"/>
      <c r="N164" s="129" t="s">
        <v>41</v>
      </c>
      <c r="P164" s="168">
        <f t="shared" si="6"/>
        <v>0</v>
      </c>
      <c r="Q164" s="168">
        <v>0</v>
      </c>
      <c r="R164" s="168">
        <f t="shared" si="7"/>
        <v>0</v>
      </c>
      <c r="S164" s="168">
        <v>0</v>
      </c>
      <c r="T164" s="169">
        <f t="shared" si="8"/>
        <v>0</v>
      </c>
      <c r="AR164" s="170" t="s">
        <v>301</v>
      </c>
      <c r="AT164" s="170" t="s">
        <v>179</v>
      </c>
      <c r="AU164" s="170" t="s">
        <v>88</v>
      </c>
      <c r="AY164" s="7" t="s">
        <v>177</v>
      </c>
      <c r="BE164" s="93">
        <f t="shared" si="9"/>
        <v>0</v>
      </c>
      <c r="BF164" s="93">
        <f t="shared" si="10"/>
        <v>0</v>
      </c>
      <c r="BG164" s="93">
        <f t="shared" si="11"/>
        <v>0</v>
      </c>
      <c r="BH164" s="93">
        <f t="shared" si="12"/>
        <v>0</v>
      </c>
      <c r="BI164" s="93">
        <f t="shared" si="13"/>
        <v>0</v>
      </c>
      <c r="BJ164" s="7" t="s">
        <v>88</v>
      </c>
      <c r="BK164" s="93">
        <f t="shared" si="14"/>
        <v>0</v>
      </c>
      <c r="BL164" s="7" t="s">
        <v>301</v>
      </c>
      <c r="BM164" s="170" t="s">
        <v>797</v>
      </c>
    </row>
    <row r="165" spans="2:65" s="20" customFormat="1" ht="24.15" customHeight="1">
      <c r="B165" s="130"/>
      <c r="C165" s="159" t="s">
        <v>380</v>
      </c>
      <c r="D165" s="159" t="s">
        <v>179</v>
      </c>
      <c r="E165" s="160" t="s">
        <v>886</v>
      </c>
      <c r="F165" s="161" t="s">
        <v>887</v>
      </c>
      <c r="G165" s="162" t="s">
        <v>366</v>
      </c>
      <c r="H165" s="163">
        <v>4</v>
      </c>
      <c r="I165" s="164"/>
      <c r="J165" s="165">
        <f t="shared" si="5"/>
        <v>0</v>
      </c>
      <c r="K165" s="166"/>
      <c r="L165" s="21"/>
      <c r="M165" s="167"/>
      <c r="N165" s="129" t="s">
        <v>41</v>
      </c>
      <c r="P165" s="168">
        <f t="shared" si="6"/>
        <v>0</v>
      </c>
      <c r="Q165" s="168">
        <v>0</v>
      </c>
      <c r="R165" s="168">
        <f t="shared" si="7"/>
        <v>0</v>
      </c>
      <c r="S165" s="168">
        <v>0</v>
      </c>
      <c r="T165" s="169">
        <f t="shared" si="8"/>
        <v>0</v>
      </c>
      <c r="AR165" s="170" t="s">
        <v>301</v>
      </c>
      <c r="AT165" s="170" t="s">
        <v>179</v>
      </c>
      <c r="AU165" s="170" t="s">
        <v>88</v>
      </c>
      <c r="AY165" s="7" t="s">
        <v>177</v>
      </c>
      <c r="BE165" s="93">
        <f t="shared" si="9"/>
        <v>0</v>
      </c>
      <c r="BF165" s="93">
        <f t="shared" si="10"/>
        <v>0</v>
      </c>
      <c r="BG165" s="93">
        <f t="shared" si="11"/>
        <v>0</v>
      </c>
      <c r="BH165" s="93">
        <f t="shared" si="12"/>
        <v>0</v>
      </c>
      <c r="BI165" s="93">
        <f t="shared" si="13"/>
        <v>0</v>
      </c>
      <c r="BJ165" s="7" t="s">
        <v>88</v>
      </c>
      <c r="BK165" s="93">
        <f t="shared" si="14"/>
        <v>0</v>
      </c>
      <c r="BL165" s="7" t="s">
        <v>301</v>
      </c>
      <c r="BM165" s="170" t="s">
        <v>738</v>
      </c>
    </row>
    <row r="166" spans="2:65" s="20" customFormat="1" ht="16.5" customHeight="1">
      <c r="B166" s="130"/>
      <c r="C166" s="159" t="s">
        <v>387</v>
      </c>
      <c r="D166" s="159" t="s">
        <v>179</v>
      </c>
      <c r="E166" s="160" t="s">
        <v>888</v>
      </c>
      <c r="F166" s="161" t="s">
        <v>889</v>
      </c>
      <c r="G166" s="162" t="s">
        <v>318</v>
      </c>
      <c r="H166" s="163">
        <v>139</v>
      </c>
      <c r="I166" s="164"/>
      <c r="J166" s="165">
        <f t="shared" si="5"/>
        <v>0</v>
      </c>
      <c r="K166" s="166"/>
      <c r="L166" s="21"/>
      <c r="M166" s="167"/>
      <c r="N166" s="129" t="s">
        <v>41</v>
      </c>
      <c r="P166" s="168">
        <f t="shared" si="6"/>
        <v>0</v>
      </c>
      <c r="Q166" s="168">
        <v>0</v>
      </c>
      <c r="R166" s="168">
        <f t="shared" si="7"/>
        <v>0</v>
      </c>
      <c r="S166" s="168">
        <v>0</v>
      </c>
      <c r="T166" s="169">
        <f t="shared" si="8"/>
        <v>0</v>
      </c>
      <c r="AR166" s="170" t="s">
        <v>301</v>
      </c>
      <c r="AT166" s="170" t="s">
        <v>179</v>
      </c>
      <c r="AU166" s="170" t="s">
        <v>88</v>
      </c>
      <c r="AY166" s="7" t="s">
        <v>177</v>
      </c>
      <c r="BE166" s="93">
        <f t="shared" si="9"/>
        <v>0</v>
      </c>
      <c r="BF166" s="93">
        <f t="shared" si="10"/>
        <v>0</v>
      </c>
      <c r="BG166" s="93">
        <f t="shared" si="11"/>
        <v>0</v>
      </c>
      <c r="BH166" s="93">
        <f t="shared" si="12"/>
        <v>0</v>
      </c>
      <c r="BI166" s="93">
        <f t="shared" si="13"/>
        <v>0</v>
      </c>
      <c r="BJ166" s="7" t="s">
        <v>88</v>
      </c>
      <c r="BK166" s="93">
        <f t="shared" si="14"/>
        <v>0</v>
      </c>
      <c r="BL166" s="7" t="s">
        <v>301</v>
      </c>
      <c r="BM166" s="170" t="s">
        <v>802</v>
      </c>
    </row>
    <row r="167" spans="2:65" s="20" customFormat="1" ht="16.5" customHeight="1">
      <c r="B167" s="130"/>
      <c r="C167" s="159" t="s">
        <v>395</v>
      </c>
      <c r="D167" s="159" t="s">
        <v>179</v>
      </c>
      <c r="E167" s="160" t="s">
        <v>890</v>
      </c>
      <c r="F167" s="161" t="s">
        <v>891</v>
      </c>
      <c r="G167" s="162" t="s">
        <v>892</v>
      </c>
      <c r="H167" s="163">
        <v>4</v>
      </c>
      <c r="I167" s="164"/>
      <c r="J167" s="165">
        <f t="shared" si="5"/>
        <v>0</v>
      </c>
      <c r="K167" s="166"/>
      <c r="L167" s="21"/>
      <c r="M167" s="167"/>
      <c r="N167" s="129" t="s">
        <v>41</v>
      </c>
      <c r="P167" s="168">
        <f t="shared" si="6"/>
        <v>0</v>
      </c>
      <c r="Q167" s="168">
        <v>0</v>
      </c>
      <c r="R167" s="168">
        <f t="shared" si="7"/>
        <v>0</v>
      </c>
      <c r="S167" s="168">
        <v>0</v>
      </c>
      <c r="T167" s="169">
        <f t="shared" si="8"/>
        <v>0</v>
      </c>
      <c r="AR167" s="170" t="s">
        <v>301</v>
      </c>
      <c r="AT167" s="170" t="s">
        <v>179</v>
      </c>
      <c r="AU167" s="170" t="s">
        <v>88</v>
      </c>
      <c r="AY167" s="7" t="s">
        <v>177</v>
      </c>
      <c r="BE167" s="93">
        <f t="shared" si="9"/>
        <v>0</v>
      </c>
      <c r="BF167" s="93">
        <f t="shared" si="10"/>
        <v>0</v>
      </c>
      <c r="BG167" s="93">
        <f t="shared" si="11"/>
        <v>0</v>
      </c>
      <c r="BH167" s="93">
        <f t="shared" si="12"/>
        <v>0</v>
      </c>
      <c r="BI167" s="93">
        <f t="shared" si="13"/>
        <v>0</v>
      </c>
      <c r="BJ167" s="7" t="s">
        <v>88</v>
      </c>
      <c r="BK167" s="93">
        <f t="shared" si="14"/>
        <v>0</v>
      </c>
      <c r="BL167" s="7" t="s">
        <v>301</v>
      </c>
      <c r="BM167" s="170" t="s">
        <v>805</v>
      </c>
    </row>
    <row r="168" spans="2:65" s="20" customFormat="1" ht="16.5" customHeight="1">
      <c r="B168" s="130"/>
      <c r="C168" s="159" t="s">
        <v>399</v>
      </c>
      <c r="D168" s="159" t="s">
        <v>179</v>
      </c>
      <c r="E168" s="160" t="s">
        <v>893</v>
      </c>
      <c r="F168" s="161" t="s">
        <v>894</v>
      </c>
      <c r="G168" s="162" t="s">
        <v>318</v>
      </c>
      <c r="H168" s="163">
        <v>65</v>
      </c>
      <c r="I168" s="164"/>
      <c r="J168" s="165">
        <f t="shared" si="5"/>
        <v>0</v>
      </c>
      <c r="K168" s="166"/>
      <c r="L168" s="21"/>
      <c r="M168" s="167"/>
      <c r="N168" s="129" t="s">
        <v>41</v>
      </c>
      <c r="P168" s="168">
        <f t="shared" si="6"/>
        <v>0</v>
      </c>
      <c r="Q168" s="168">
        <v>0</v>
      </c>
      <c r="R168" s="168">
        <f t="shared" si="7"/>
        <v>0</v>
      </c>
      <c r="S168" s="168">
        <v>0</v>
      </c>
      <c r="T168" s="169">
        <f t="shared" si="8"/>
        <v>0</v>
      </c>
      <c r="AR168" s="170" t="s">
        <v>301</v>
      </c>
      <c r="AT168" s="170" t="s">
        <v>179</v>
      </c>
      <c r="AU168" s="170" t="s">
        <v>88</v>
      </c>
      <c r="AY168" s="7" t="s">
        <v>177</v>
      </c>
      <c r="BE168" s="93">
        <f t="shared" si="9"/>
        <v>0</v>
      </c>
      <c r="BF168" s="93">
        <f t="shared" si="10"/>
        <v>0</v>
      </c>
      <c r="BG168" s="93">
        <f t="shared" si="11"/>
        <v>0</v>
      </c>
      <c r="BH168" s="93">
        <f t="shared" si="12"/>
        <v>0</v>
      </c>
      <c r="BI168" s="93">
        <f t="shared" si="13"/>
        <v>0</v>
      </c>
      <c r="BJ168" s="7" t="s">
        <v>88</v>
      </c>
      <c r="BK168" s="93">
        <f t="shared" si="14"/>
        <v>0</v>
      </c>
      <c r="BL168" s="7" t="s">
        <v>301</v>
      </c>
      <c r="BM168" s="170" t="s">
        <v>808</v>
      </c>
    </row>
    <row r="169" spans="2:65" s="20" customFormat="1" ht="16.5" customHeight="1">
      <c r="B169" s="130"/>
      <c r="C169" s="159" t="s">
        <v>403</v>
      </c>
      <c r="D169" s="159" t="s">
        <v>179</v>
      </c>
      <c r="E169" s="160" t="s">
        <v>895</v>
      </c>
      <c r="F169" s="161" t="s">
        <v>896</v>
      </c>
      <c r="G169" s="162" t="s">
        <v>366</v>
      </c>
      <c r="H169" s="163">
        <v>1</v>
      </c>
      <c r="I169" s="164"/>
      <c r="J169" s="165">
        <f t="shared" si="5"/>
        <v>0</v>
      </c>
      <c r="K169" s="166"/>
      <c r="L169" s="21"/>
      <c r="M169" s="167"/>
      <c r="N169" s="129" t="s">
        <v>41</v>
      </c>
      <c r="P169" s="168">
        <f t="shared" si="6"/>
        <v>0</v>
      </c>
      <c r="Q169" s="168">
        <v>0</v>
      </c>
      <c r="R169" s="168">
        <f t="shared" si="7"/>
        <v>0</v>
      </c>
      <c r="S169" s="168">
        <v>0</v>
      </c>
      <c r="T169" s="169">
        <f t="shared" si="8"/>
        <v>0</v>
      </c>
      <c r="AR169" s="170" t="s">
        <v>301</v>
      </c>
      <c r="AT169" s="170" t="s">
        <v>179</v>
      </c>
      <c r="AU169" s="170" t="s">
        <v>88</v>
      </c>
      <c r="AY169" s="7" t="s">
        <v>177</v>
      </c>
      <c r="BE169" s="93">
        <f t="shared" si="9"/>
        <v>0</v>
      </c>
      <c r="BF169" s="93">
        <f t="shared" si="10"/>
        <v>0</v>
      </c>
      <c r="BG169" s="93">
        <f t="shared" si="11"/>
        <v>0</v>
      </c>
      <c r="BH169" s="93">
        <f t="shared" si="12"/>
        <v>0</v>
      </c>
      <c r="BI169" s="93">
        <f t="shared" si="13"/>
        <v>0</v>
      </c>
      <c r="BJ169" s="7" t="s">
        <v>88</v>
      </c>
      <c r="BK169" s="93">
        <f t="shared" si="14"/>
        <v>0</v>
      </c>
      <c r="BL169" s="7" t="s">
        <v>301</v>
      </c>
      <c r="BM169" s="170" t="s">
        <v>897</v>
      </c>
    </row>
    <row r="170" spans="2:65" s="20" customFormat="1" ht="24.15" customHeight="1">
      <c r="B170" s="130"/>
      <c r="C170" s="159" t="s">
        <v>408</v>
      </c>
      <c r="D170" s="159" t="s">
        <v>179</v>
      </c>
      <c r="E170" s="160" t="s">
        <v>898</v>
      </c>
      <c r="F170" s="161" t="s">
        <v>899</v>
      </c>
      <c r="G170" s="162" t="s">
        <v>318</v>
      </c>
      <c r="H170" s="163">
        <v>47</v>
      </c>
      <c r="I170" s="164"/>
      <c r="J170" s="165">
        <f t="shared" si="5"/>
        <v>0</v>
      </c>
      <c r="K170" s="166"/>
      <c r="L170" s="21"/>
      <c r="M170" s="167"/>
      <c r="N170" s="129" t="s">
        <v>41</v>
      </c>
      <c r="P170" s="168">
        <f t="shared" si="6"/>
        <v>0</v>
      </c>
      <c r="Q170" s="168">
        <v>0</v>
      </c>
      <c r="R170" s="168">
        <f t="shared" si="7"/>
        <v>0</v>
      </c>
      <c r="S170" s="168">
        <v>0</v>
      </c>
      <c r="T170" s="169">
        <f t="shared" si="8"/>
        <v>0</v>
      </c>
      <c r="AR170" s="170" t="s">
        <v>301</v>
      </c>
      <c r="AT170" s="170" t="s">
        <v>179</v>
      </c>
      <c r="AU170" s="170" t="s">
        <v>88</v>
      </c>
      <c r="AY170" s="7" t="s">
        <v>177</v>
      </c>
      <c r="BE170" s="93">
        <f t="shared" si="9"/>
        <v>0</v>
      </c>
      <c r="BF170" s="93">
        <f t="shared" si="10"/>
        <v>0</v>
      </c>
      <c r="BG170" s="93">
        <f t="shared" si="11"/>
        <v>0</v>
      </c>
      <c r="BH170" s="93">
        <f t="shared" si="12"/>
        <v>0</v>
      </c>
      <c r="BI170" s="93">
        <f t="shared" si="13"/>
        <v>0</v>
      </c>
      <c r="BJ170" s="7" t="s">
        <v>88</v>
      </c>
      <c r="BK170" s="93">
        <f t="shared" si="14"/>
        <v>0</v>
      </c>
      <c r="BL170" s="7" t="s">
        <v>301</v>
      </c>
      <c r="BM170" s="170" t="s">
        <v>811</v>
      </c>
    </row>
    <row r="171" spans="2:65" s="20" customFormat="1" ht="21.75" customHeight="1">
      <c r="B171" s="130"/>
      <c r="C171" s="159" t="s">
        <v>413</v>
      </c>
      <c r="D171" s="159" t="s">
        <v>179</v>
      </c>
      <c r="E171" s="160" t="s">
        <v>900</v>
      </c>
      <c r="F171" s="161" t="s">
        <v>901</v>
      </c>
      <c r="G171" s="162" t="s">
        <v>318</v>
      </c>
      <c r="H171" s="163">
        <v>80</v>
      </c>
      <c r="I171" s="164"/>
      <c r="J171" s="165">
        <f t="shared" si="5"/>
        <v>0</v>
      </c>
      <c r="K171" s="166"/>
      <c r="L171" s="21"/>
      <c r="M171" s="167"/>
      <c r="N171" s="129" t="s">
        <v>41</v>
      </c>
      <c r="P171" s="168">
        <f t="shared" si="6"/>
        <v>0</v>
      </c>
      <c r="Q171" s="168">
        <v>0</v>
      </c>
      <c r="R171" s="168">
        <f t="shared" si="7"/>
        <v>0</v>
      </c>
      <c r="S171" s="168">
        <v>0</v>
      </c>
      <c r="T171" s="169">
        <f t="shared" si="8"/>
        <v>0</v>
      </c>
      <c r="AR171" s="170" t="s">
        <v>301</v>
      </c>
      <c r="AT171" s="170" t="s">
        <v>179</v>
      </c>
      <c r="AU171" s="170" t="s">
        <v>88</v>
      </c>
      <c r="AY171" s="7" t="s">
        <v>177</v>
      </c>
      <c r="BE171" s="93">
        <f t="shared" si="9"/>
        <v>0</v>
      </c>
      <c r="BF171" s="93">
        <f t="shared" si="10"/>
        <v>0</v>
      </c>
      <c r="BG171" s="93">
        <f t="shared" si="11"/>
        <v>0</v>
      </c>
      <c r="BH171" s="93">
        <f t="shared" si="12"/>
        <v>0</v>
      </c>
      <c r="BI171" s="93">
        <f t="shared" si="13"/>
        <v>0</v>
      </c>
      <c r="BJ171" s="7" t="s">
        <v>88</v>
      </c>
      <c r="BK171" s="93">
        <f t="shared" si="14"/>
        <v>0</v>
      </c>
      <c r="BL171" s="7" t="s">
        <v>301</v>
      </c>
      <c r="BM171" s="170" t="s">
        <v>814</v>
      </c>
    </row>
    <row r="172" spans="2:65" s="20" customFormat="1" ht="24.15" customHeight="1">
      <c r="B172" s="130"/>
      <c r="C172" s="159" t="s">
        <v>417</v>
      </c>
      <c r="D172" s="159" t="s">
        <v>179</v>
      </c>
      <c r="E172" s="160" t="s">
        <v>902</v>
      </c>
      <c r="F172" s="161" t="s">
        <v>903</v>
      </c>
      <c r="G172" s="162" t="s">
        <v>366</v>
      </c>
      <c r="H172" s="163">
        <v>11</v>
      </c>
      <c r="I172" s="164"/>
      <c r="J172" s="165">
        <f t="shared" si="5"/>
        <v>0</v>
      </c>
      <c r="K172" s="166"/>
      <c r="L172" s="21"/>
      <c r="M172" s="167"/>
      <c r="N172" s="129" t="s">
        <v>41</v>
      </c>
      <c r="P172" s="168">
        <f t="shared" si="6"/>
        <v>0</v>
      </c>
      <c r="Q172" s="168">
        <v>0</v>
      </c>
      <c r="R172" s="168">
        <f t="shared" si="7"/>
        <v>0</v>
      </c>
      <c r="S172" s="168">
        <v>0</v>
      </c>
      <c r="T172" s="169">
        <f t="shared" si="8"/>
        <v>0</v>
      </c>
      <c r="AR172" s="170" t="s">
        <v>301</v>
      </c>
      <c r="AT172" s="170" t="s">
        <v>179</v>
      </c>
      <c r="AU172" s="170" t="s">
        <v>88</v>
      </c>
      <c r="AY172" s="7" t="s">
        <v>177</v>
      </c>
      <c r="BE172" s="93">
        <f t="shared" si="9"/>
        <v>0</v>
      </c>
      <c r="BF172" s="93">
        <f t="shared" si="10"/>
        <v>0</v>
      </c>
      <c r="BG172" s="93">
        <f t="shared" si="11"/>
        <v>0</v>
      </c>
      <c r="BH172" s="93">
        <f t="shared" si="12"/>
        <v>0</v>
      </c>
      <c r="BI172" s="93">
        <f t="shared" si="13"/>
        <v>0</v>
      </c>
      <c r="BJ172" s="7" t="s">
        <v>88</v>
      </c>
      <c r="BK172" s="93">
        <f t="shared" si="14"/>
        <v>0</v>
      </c>
      <c r="BL172" s="7" t="s">
        <v>301</v>
      </c>
      <c r="BM172" s="170" t="s">
        <v>817</v>
      </c>
    </row>
    <row r="173" spans="2:65" s="146" customFormat="1" ht="22.8" customHeight="1">
      <c r="B173" s="147"/>
      <c r="D173" s="148" t="s">
        <v>74</v>
      </c>
      <c r="E173" s="157" t="s">
        <v>904</v>
      </c>
      <c r="F173" s="157" t="s">
        <v>905</v>
      </c>
      <c r="I173" s="150"/>
      <c r="J173" s="158">
        <f>BK173</f>
        <v>0</v>
      </c>
      <c r="L173" s="147"/>
      <c r="M173" s="152"/>
      <c r="P173" s="153">
        <f>SUM(P174:P182)</f>
        <v>0</v>
      </c>
      <c r="R173" s="153">
        <f>SUM(R174:R182)</f>
        <v>0</v>
      </c>
      <c r="T173" s="154">
        <f>SUM(T174:T182)</f>
        <v>0</v>
      </c>
      <c r="AR173" s="148" t="s">
        <v>82</v>
      </c>
      <c r="AT173" s="155" t="s">
        <v>74</v>
      </c>
      <c r="AU173" s="155" t="s">
        <v>82</v>
      </c>
      <c r="AY173" s="148" t="s">
        <v>177</v>
      </c>
      <c r="BK173" s="156">
        <f>SUM(BK174:BK182)</f>
        <v>0</v>
      </c>
    </row>
    <row r="174" spans="2:65" s="20" customFormat="1" ht="16.5" customHeight="1">
      <c r="B174" s="130"/>
      <c r="C174" s="159" t="s">
        <v>424</v>
      </c>
      <c r="D174" s="159" t="s">
        <v>179</v>
      </c>
      <c r="E174" s="160" t="s">
        <v>906</v>
      </c>
      <c r="F174" s="161" t="s">
        <v>907</v>
      </c>
      <c r="G174" s="162" t="s">
        <v>252</v>
      </c>
      <c r="H174" s="163">
        <v>4</v>
      </c>
      <c r="I174" s="164"/>
      <c r="J174" s="165">
        <f t="shared" ref="J174:J182" si="15">ROUND(I174*H174,2)</f>
        <v>0</v>
      </c>
      <c r="K174" s="166"/>
      <c r="L174" s="21"/>
      <c r="M174" s="167"/>
      <c r="N174" s="129" t="s">
        <v>41</v>
      </c>
      <c r="P174" s="168">
        <f t="shared" ref="P174:P182" si="16">O174*H174</f>
        <v>0</v>
      </c>
      <c r="Q174" s="168">
        <v>0</v>
      </c>
      <c r="R174" s="168">
        <f t="shared" ref="R174:R182" si="17">Q174*H174</f>
        <v>0</v>
      </c>
      <c r="S174" s="168">
        <v>0</v>
      </c>
      <c r="T174" s="169">
        <f t="shared" ref="T174:T182" si="18">S174*H174</f>
        <v>0</v>
      </c>
      <c r="AR174" s="170" t="s">
        <v>301</v>
      </c>
      <c r="AT174" s="170" t="s">
        <v>179</v>
      </c>
      <c r="AU174" s="170" t="s">
        <v>88</v>
      </c>
      <c r="AY174" s="7" t="s">
        <v>177</v>
      </c>
      <c r="BE174" s="93">
        <f t="shared" ref="BE174:BE182" si="19">IF(N174="základná",J174,0)</f>
        <v>0</v>
      </c>
      <c r="BF174" s="93">
        <f t="shared" ref="BF174:BF182" si="20">IF(N174="znížená",J174,0)</f>
        <v>0</v>
      </c>
      <c r="BG174" s="93">
        <f t="shared" ref="BG174:BG182" si="21">IF(N174="zákl. prenesená",J174,0)</f>
        <v>0</v>
      </c>
      <c r="BH174" s="93">
        <f t="shared" ref="BH174:BH182" si="22">IF(N174="zníž. prenesená",J174,0)</f>
        <v>0</v>
      </c>
      <c r="BI174" s="93">
        <f t="shared" ref="BI174:BI182" si="23">IF(N174="nulová",J174,0)</f>
        <v>0</v>
      </c>
      <c r="BJ174" s="7" t="s">
        <v>88</v>
      </c>
      <c r="BK174" s="93">
        <f t="shared" ref="BK174:BK182" si="24">ROUND(I174*H174,2)</f>
        <v>0</v>
      </c>
      <c r="BL174" s="7" t="s">
        <v>301</v>
      </c>
      <c r="BM174" s="170" t="s">
        <v>820</v>
      </c>
    </row>
    <row r="175" spans="2:65" s="20" customFormat="1" ht="16.5" customHeight="1">
      <c r="B175" s="130"/>
      <c r="C175" s="159" t="s">
        <v>431</v>
      </c>
      <c r="D175" s="159" t="s">
        <v>179</v>
      </c>
      <c r="E175" s="160" t="s">
        <v>908</v>
      </c>
      <c r="F175" s="161" t="s">
        <v>909</v>
      </c>
      <c r="G175" s="162" t="s">
        <v>252</v>
      </c>
      <c r="H175" s="163">
        <v>4</v>
      </c>
      <c r="I175" s="164"/>
      <c r="J175" s="165">
        <f t="shared" si="15"/>
        <v>0</v>
      </c>
      <c r="K175" s="166"/>
      <c r="L175" s="21"/>
      <c r="M175" s="167"/>
      <c r="N175" s="129" t="s">
        <v>41</v>
      </c>
      <c r="P175" s="168">
        <f t="shared" si="16"/>
        <v>0</v>
      </c>
      <c r="Q175" s="168">
        <v>0</v>
      </c>
      <c r="R175" s="168">
        <f t="shared" si="17"/>
        <v>0</v>
      </c>
      <c r="S175" s="168">
        <v>0</v>
      </c>
      <c r="T175" s="169">
        <f t="shared" si="18"/>
        <v>0</v>
      </c>
      <c r="AR175" s="170" t="s">
        <v>301</v>
      </c>
      <c r="AT175" s="170" t="s">
        <v>179</v>
      </c>
      <c r="AU175" s="170" t="s">
        <v>88</v>
      </c>
      <c r="AY175" s="7" t="s">
        <v>177</v>
      </c>
      <c r="BE175" s="93">
        <f t="shared" si="19"/>
        <v>0</v>
      </c>
      <c r="BF175" s="93">
        <f t="shared" si="20"/>
        <v>0</v>
      </c>
      <c r="BG175" s="93">
        <f t="shared" si="21"/>
        <v>0</v>
      </c>
      <c r="BH175" s="93">
        <f t="shared" si="22"/>
        <v>0</v>
      </c>
      <c r="BI175" s="93">
        <f t="shared" si="23"/>
        <v>0</v>
      </c>
      <c r="BJ175" s="7" t="s">
        <v>88</v>
      </c>
      <c r="BK175" s="93">
        <f t="shared" si="24"/>
        <v>0</v>
      </c>
      <c r="BL175" s="7" t="s">
        <v>301</v>
      </c>
      <c r="BM175" s="170" t="s">
        <v>910</v>
      </c>
    </row>
    <row r="176" spans="2:65" s="20" customFormat="1" ht="16.5" customHeight="1">
      <c r="B176" s="130"/>
      <c r="C176" s="159" t="s">
        <v>438</v>
      </c>
      <c r="D176" s="159" t="s">
        <v>179</v>
      </c>
      <c r="E176" s="160" t="s">
        <v>911</v>
      </c>
      <c r="F176" s="161" t="s">
        <v>912</v>
      </c>
      <c r="G176" s="162" t="s">
        <v>252</v>
      </c>
      <c r="H176" s="163">
        <v>4</v>
      </c>
      <c r="I176" s="164"/>
      <c r="J176" s="165">
        <f t="shared" si="15"/>
        <v>0</v>
      </c>
      <c r="K176" s="166"/>
      <c r="L176" s="21"/>
      <c r="M176" s="167"/>
      <c r="N176" s="129" t="s">
        <v>41</v>
      </c>
      <c r="P176" s="168">
        <f t="shared" si="16"/>
        <v>0</v>
      </c>
      <c r="Q176" s="168">
        <v>0</v>
      </c>
      <c r="R176" s="168">
        <f t="shared" si="17"/>
        <v>0</v>
      </c>
      <c r="S176" s="168">
        <v>0</v>
      </c>
      <c r="T176" s="169">
        <f t="shared" si="18"/>
        <v>0</v>
      </c>
      <c r="AR176" s="170" t="s">
        <v>301</v>
      </c>
      <c r="AT176" s="170" t="s">
        <v>179</v>
      </c>
      <c r="AU176" s="170" t="s">
        <v>88</v>
      </c>
      <c r="AY176" s="7" t="s">
        <v>177</v>
      </c>
      <c r="BE176" s="93">
        <f t="shared" si="19"/>
        <v>0</v>
      </c>
      <c r="BF176" s="93">
        <f t="shared" si="20"/>
        <v>0</v>
      </c>
      <c r="BG176" s="93">
        <f t="shared" si="21"/>
        <v>0</v>
      </c>
      <c r="BH176" s="93">
        <f t="shared" si="22"/>
        <v>0</v>
      </c>
      <c r="BI176" s="93">
        <f t="shared" si="23"/>
        <v>0</v>
      </c>
      <c r="BJ176" s="7" t="s">
        <v>88</v>
      </c>
      <c r="BK176" s="93">
        <f t="shared" si="24"/>
        <v>0</v>
      </c>
      <c r="BL176" s="7" t="s">
        <v>301</v>
      </c>
      <c r="BM176" s="170" t="s">
        <v>913</v>
      </c>
    </row>
    <row r="177" spans="2:65" s="20" customFormat="1" ht="16.5" customHeight="1">
      <c r="B177" s="130"/>
      <c r="C177" s="159" t="s">
        <v>443</v>
      </c>
      <c r="D177" s="159" t="s">
        <v>179</v>
      </c>
      <c r="E177" s="160" t="s">
        <v>914</v>
      </c>
      <c r="F177" s="161" t="s">
        <v>915</v>
      </c>
      <c r="G177" s="162" t="s">
        <v>252</v>
      </c>
      <c r="H177" s="163">
        <v>4</v>
      </c>
      <c r="I177" s="164"/>
      <c r="J177" s="165">
        <f t="shared" si="15"/>
        <v>0</v>
      </c>
      <c r="K177" s="166"/>
      <c r="L177" s="21"/>
      <c r="M177" s="167"/>
      <c r="N177" s="129" t="s">
        <v>41</v>
      </c>
      <c r="P177" s="168">
        <f t="shared" si="16"/>
        <v>0</v>
      </c>
      <c r="Q177" s="168">
        <v>0</v>
      </c>
      <c r="R177" s="168">
        <f t="shared" si="17"/>
        <v>0</v>
      </c>
      <c r="S177" s="168">
        <v>0</v>
      </c>
      <c r="T177" s="169">
        <f t="shared" si="18"/>
        <v>0</v>
      </c>
      <c r="AR177" s="170" t="s">
        <v>301</v>
      </c>
      <c r="AT177" s="170" t="s">
        <v>179</v>
      </c>
      <c r="AU177" s="170" t="s">
        <v>88</v>
      </c>
      <c r="AY177" s="7" t="s">
        <v>177</v>
      </c>
      <c r="BE177" s="93">
        <f t="shared" si="19"/>
        <v>0</v>
      </c>
      <c r="BF177" s="93">
        <f t="shared" si="20"/>
        <v>0</v>
      </c>
      <c r="BG177" s="93">
        <f t="shared" si="21"/>
        <v>0</v>
      </c>
      <c r="BH177" s="93">
        <f t="shared" si="22"/>
        <v>0</v>
      </c>
      <c r="BI177" s="93">
        <f t="shared" si="23"/>
        <v>0</v>
      </c>
      <c r="BJ177" s="7" t="s">
        <v>88</v>
      </c>
      <c r="BK177" s="93">
        <f t="shared" si="24"/>
        <v>0</v>
      </c>
      <c r="BL177" s="7" t="s">
        <v>301</v>
      </c>
      <c r="BM177" s="170" t="s">
        <v>916</v>
      </c>
    </row>
    <row r="178" spans="2:65" s="20" customFormat="1" ht="16.5" customHeight="1">
      <c r="B178" s="130"/>
      <c r="C178" s="159" t="s">
        <v>447</v>
      </c>
      <c r="D178" s="159" t="s">
        <v>179</v>
      </c>
      <c r="E178" s="160" t="s">
        <v>917</v>
      </c>
      <c r="F178" s="161" t="s">
        <v>918</v>
      </c>
      <c r="G178" s="162" t="s">
        <v>252</v>
      </c>
      <c r="H178" s="163">
        <v>4</v>
      </c>
      <c r="I178" s="164"/>
      <c r="J178" s="165">
        <f t="shared" si="15"/>
        <v>0</v>
      </c>
      <c r="K178" s="166"/>
      <c r="L178" s="21"/>
      <c r="M178" s="167"/>
      <c r="N178" s="129" t="s">
        <v>41</v>
      </c>
      <c r="P178" s="168">
        <f t="shared" si="16"/>
        <v>0</v>
      </c>
      <c r="Q178" s="168">
        <v>0</v>
      </c>
      <c r="R178" s="168">
        <f t="shared" si="17"/>
        <v>0</v>
      </c>
      <c r="S178" s="168">
        <v>0</v>
      </c>
      <c r="T178" s="169">
        <f t="shared" si="18"/>
        <v>0</v>
      </c>
      <c r="AR178" s="170" t="s">
        <v>301</v>
      </c>
      <c r="AT178" s="170" t="s">
        <v>179</v>
      </c>
      <c r="AU178" s="170" t="s">
        <v>88</v>
      </c>
      <c r="AY178" s="7" t="s">
        <v>177</v>
      </c>
      <c r="BE178" s="93">
        <f t="shared" si="19"/>
        <v>0</v>
      </c>
      <c r="BF178" s="93">
        <f t="shared" si="20"/>
        <v>0</v>
      </c>
      <c r="BG178" s="93">
        <f t="shared" si="21"/>
        <v>0</v>
      </c>
      <c r="BH178" s="93">
        <f t="shared" si="22"/>
        <v>0</v>
      </c>
      <c r="BI178" s="93">
        <f t="shared" si="23"/>
        <v>0</v>
      </c>
      <c r="BJ178" s="7" t="s">
        <v>88</v>
      </c>
      <c r="BK178" s="93">
        <f t="shared" si="24"/>
        <v>0</v>
      </c>
      <c r="BL178" s="7" t="s">
        <v>301</v>
      </c>
      <c r="BM178" s="170" t="s">
        <v>919</v>
      </c>
    </row>
    <row r="179" spans="2:65" s="20" customFormat="1" ht="16.5" customHeight="1">
      <c r="B179" s="130"/>
      <c r="C179" s="159" t="s">
        <v>452</v>
      </c>
      <c r="D179" s="159" t="s">
        <v>179</v>
      </c>
      <c r="E179" s="160" t="s">
        <v>920</v>
      </c>
      <c r="F179" s="161" t="s">
        <v>921</v>
      </c>
      <c r="G179" s="162" t="s">
        <v>496</v>
      </c>
      <c r="H179" s="163">
        <v>1.2</v>
      </c>
      <c r="I179" s="164"/>
      <c r="J179" s="165">
        <f t="shared" si="15"/>
        <v>0</v>
      </c>
      <c r="K179" s="166"/>
      <c r="L179" s="21"/>
      <c r="M179" s="167"/>
      <c r="N179" s="129" t="s">
        <v>41</v>
      </c>
      <c r="P179" s="168">
        <f t="shared" si="16"/>
        <v>0</v>
      </c>
      <c r="Q179" s="168">
        <v>0</v>
      </c>
      <c r="R179" s="168">
        <f t="shared" si="17"/>
        <v>0</v>
      </c>
      <c r="S179" s="168">
        <v>0</v>
      </c>
      <c r="T179" s="169">
        <f t="shared" si="18"/>
        <v>0</v>
      </c>
      <c r="AR179" s="170" t="s">
        <v>301</v>
      </c>
      <c r="AT179" s="170" t="s">
        <v>179</v>
      </c>
      <c r="AU179" s="170" t="s">
        <v>88</v>
      </c>
      <c r="AY179" s="7" t="s">
        <v>177</v>
      </c>
      <c r="BE179" s="93">
        <f t="shared" si="19"/>
        <v>0</v>
      </c>
      <c r="BF179" s="93">
        <f t="shared" si="20"/>
        <v>0</v>
      </c>
      <c r="BG179" s="93">
        <f t="shared" si="21"/>
        <v>0</v>
      </c>
      <c r="BH179" s="93">
        <f t="shared" si="22"/>
        <v>0</v>
      </c>
      <c r="BI179" s="93">
        <f t="shared" si="23"/>
        <v>0</v>
      </c>
      <c r="BJ179" s="7" t="s">
        <v>88</v>
      </c>
      <c r="BK179" s="93">
        <f t="shared" si="24"/>
        <v>0</v>
      </c>
      <c r="BL179" s="7" t="s">
        <v>301</v>
      </c>
      <c r="BM179" s="170" t="s">
        <v>922</v>
      </c>
    </row>
    <row r="180" spans="2:65" s="20" customFormat="1" ht="16.5" customHeight="1">
      <c r="B180" s="130"/>
      <c r="C180" s="159" t="s">
        <v>456</v>
      </c>
      <c r="D180" s="159" t="s">
        <v>179</v>
      </c>
      <c r="E180" s="160" t="s">
        <v>923</v>
      </c>
      <c r="F180" s="161" t="s">
        <v>924</v>
      </c>
      <c r="G180" s="162" t="s">
        <v>496</v>
      </c>
      <c r="H180" s="163">
        <v>2</v>
      </c>
      <c r="I180" s="164"/>
      <c r="J180" s="165">
        <f t="shared" si="15"/>
        <v>0</v>
      </c>
      <c r="K180" s="166"/>
      <c r="L180" s="21"/>
      <c r="M180" s="167"/>
      <c r="N180" s="129" t="s">
        <v>41</v>
      </c>
      <c r="P180" s="168">
        <f t="shared" si="16"/>
        <v>0</v>
      </c>
      <c r="Q180" s="168">
        <v>0</v>
      </c>
      <c r="R180" s="168">
        <f t="shared" si="17"/>
        <v>0</v>
      </c>
      <c r="S180" s="168">
        <v>0</v>
      </c>
      <c r="T180" s="169">
        <f t="shared" si="18"/>
        <v>0</v>
      </c>
      <c r="AR180" s="170" t="s">
        <v>301</v>
      </c>
      <c r="AT180" s="170" t="s">
        <v>179</v>
      </c>
      <c r="AU180" s="170" t="s">
        <v>88</v>
      </c>
      <c r="AY180" s="7" t="s">
        <v>177</v>
      </c>
      <c r="BE180" s="93">
        <f t="shared" si="19"/>
        <v>0</v>
      </c>
      <c r="BF180" s="93">
        <f t="shared" si="20"/>
        <v>0</v>
      </c>
      <c r="BG180" s="93">
        <f t="shared" si="21"/>
        <v>0</v>
      </c>
      <c r="BH180" s="93">
        <f t="shared" si="22"/>
        <v>0</v>
      </c>
      <c r="BI180" s="93">
        <f t="shared" si="23"/>
        <v>0</v>
      </c>
      <c r="BJ180" s="7" t="s">
        <v>88</v>
      </c>
      <c r="BK180" s="93">
        <f t="shared" si="24"/>
        <v>0</v>
      </c>
      <c r="BL180" s="7" t="s">
        <v>301</v>
      </c>
      <c r="BM180" s="170" t="s">
        <v>925</v>
      </c>
    </row>
    <row r="181" spans="2:65" s="20" customFormat="1" ht="21.75" customHeight="1">
      <c r="B181" s="130"/>
      <c r="C181" s="159" t="s">
        <v>461</v>
      </c>
      <c r="D181" s="159" t="s">
        <v>179</v>
      </c>
      <c r="E181" s="160" t="s">
        <v>926</v>
      </c>
      <c r="F181" s="161" t="s">
        <v>927</v>
      </c>
      <c r="G181" s="162" t="s">
        <v>496</v>
      </c>
      <c r="H181" s="163">
        <v>1.5</v>
      </c>
      <c r="I181" s="164"/>
      <c r="J181" s="165">
        <f t="shared" si="15"/>
        <v>0</v>
      </c>
      <c r="K181" s="166"/>
      <c r="L181" s="21"/>
      <c r="M181" s="167"/>
      <c r="N181" s="129" t="s">
        <v>41</v>
      </c>
      <c r="P181" s="168">
        <f t="shared" si="16"/>
        <v>0</v>
      </c>
      <c r="Q181" s="168">
        <v>0</v>
      </c>
      <c r="R181" s="168">
        <f t="shared" si="17"/>
        <v>0</v>
      </c>
      <c r="S181" s="168">
        <v>0</v>
      </c>
      <c r="T181" s="169">
        <f t="shared" si="18"/>
        <v>0</v>
      </c>
      <c r="AR181" s="170" t="s">
        <v>301</v>
      </c>
      <c r="AT181" s="170" t="s">
        <v>179</v>
      </c>
      <c r="AU181" s="170" t="s">
        <v>88</v>
      </c>
      <c r="AY181" s="7" t="s">
        <v>177</v>
      </c>
      <c r="BE181" s="93">
        <f t="shared" si="19"/>
        <v>0</v>
      </c>
      <c r="BF181" s="93">
        <f t="shared" si="20"/>
        <v>0</v>
      </c>
      <c r="BG181" s="93">
        <f t="shared" si="21"/>
        <v>0</v>
      </c>
      <c r="BH181" s="93">
        <f t="shared" si="22"/>
        <v>0</v>
      </c>
      <c r="BI181" s="93">
        <f t="shared" si="23"/>
        <v>0</v>
      </c>
      <c r="BJ181" s="7" t="s">
        <v>88</v>
      </c>
      <c r="BK181" s="93">
        <f t="shared" si="24"/>
        <v>0</v>
      </c>
      <c r="BL181" s="7" t="s">
        <v>301</v>
      </c>
      <c r="BM181" s="170" t="s">
        <v>928</v>
      </c>
    </row>
    <row r="182" spans="2:65" s="20" customFormat="1" ht="16.5" customHeight="1">
      <c r="B182" s="130"/>
      <c r="C182" s="159" t="s">
        <v>467</v>
      </c>
      <c r="D182" s="159" t="s">
        <v>179</v>
      </c>
      <c r="E182" s="160" t="s">
        <v>929</v>
      </c>
      <c r="F182" s="161" t="s">
        <v>930</v>
      </c>
      <c r="G182" s="162" t="s">
        <v>496</v>
      </c>
      <c r="H182" s="163">
        <v>6</v>
      </c>
      <c r="I182" s="164"/>
      <c r="J182" s="165">
        <f t="shared" si="15"/>
        <v>0</v>
      </c>
      <c r="K182" s="166"/>
      <c r="L182" s="21"/>
      <c r="M182" s="223"/>
      <c r="N182" s="224" t="s">
        <v>41</v>
      </c>
      <c r="O182" s="220"/>
      <c r="P182" s="221">
        <f t="shared" si="16"/>
        <v>0</v>
      </c>
      <c r="Q182" s="221">
        <v>0</v>
      </c>
      <c r="R182" s="221">
        <f t="shared" si="17"/>
        <v>0</v>
      </c>
      <c r="S182" s="221">
        <v>0</v>
      </c>
      <c r="T182" s="222">
        <f t="shared" si="18"/>
        <v>0</v>
      </c>
      <c r="AR182" s="170" t="s">
        <v>301</v>
      </c>
      <c r="AT182" s="170" t="s">
        <v>179</v>
      </c>
      <c r="AU182" s="170" t="s">
        <v>88</v>
      </c>
      <c r="AY182" s="7" t="s">
        <v>177</v>
      </c>
      <c r="BE182" s="93">
        <f t="shared" si="19"/>
        <v>0</v>
      </c>
      <c r="BF182" s="93">
        <f t="shared" si="20"/>
        <v>0</v>
      </c>
      <c r="BG182" s="93">
        <f t="shared" si="21"/>
        <v>0</v>
      </c>
      <c r="BH182" s="93">
        <f t="shared" si="22"/>
        <v>0</v>
      </c>
      <c r="BI182" s="93">
        <f t="shared" si="23"/>
        <v>0</v>
      </c>
      <c r="BJ182" s="7" t="s">
        <v>88</v>
      </c>
      <c r="BK182" s="93">
        <f t="shared" si="24"/>
        <v>0</v>
      </c>
      <c r="BL182" s="7" t="s">
        <v>301</v>
      </c>
      <c r="BM182" s="170" t="s">
        <v>931</v>
      </c>
    </row>
    <row r="183" spans="2:65" s="20" customFormat="1" ht="6.9" customHeight="1">
      <c r="B183" s="36"/>
      <c r="C183" s="37"/>
      <c r="D183" s="37"/>
      <c r="E183" s="37"/>
      <c r="F183" s="37"/>
      <c r="G183" s="37"/>
      <c r="H183" s="37"/>
      <c r="I183" s="37"/>
      <c r="J183" s="37"/>
      <c r="K183" s="37"/>
      <c r="L183" s="21"/>
    </row>
  </sheetData>
  <autoFilter ref="C132:K182" xr:uid="{00000000-0009-0000-0000-000004000000}"/>
  <mergeCells count="17"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D105:F105"/>
    <mergeCell ref="E123:H123"/>
    <mergeCell ref="E125:H125"/>
    <mergeCell ref="D106:F106"/>
    <mergeCell ref="D107:F107"/>
    <mergeCell ref="D108:F108"/>
    <mergeCell ref="D109:F109"/>
    <mergeCell ref="E121:H121"/>
  </mergeCells>
  <pageMargins left="0.39374999999999999" right="0.39374999999999999" top="0.39374999999999999" bottom="0.39374999999999999" header="0.511811023622047" footer="0"/>
  <pageSetup paperSize="9" scale="89" fitToHeight="100" orientation="portrait" horizontalDpi="300" verticalDpi="300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80"/>
  <sheetViews>
    <sheetView showGridLines="0" view="pageBreakPreview" zoomScale="95" zoomScaleNormal="100" zoomScalePageLayoutView="95" workbookViewId="0"/>
  </sheetViews>
  <sheetFormatPr defaultColWidth="8.5703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2" spans="2:46" ht="36.9" customHeight="1">
      <c r="L2" s="258" t="s">
        <v>4</v>
      </c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7" t="s">
        <v>101</v>
      </c>
    </row>
    <row r="3" spans="2:46" ht="6.9" customHeight="1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75</v>
      </c>
    </row>
    <row r="4" spans="2:46" ht="24.9" customHeight="1">
      <c r="B4" s="10"/>
      <c r="D4" s="11" t="s">
        <v>117</v>
      </c>
      <c r="L4" s="10"/>
      <c r="M4" s="100" t="s">
        <v>8</v>
      </c>
      <c r="AT4" s="7" t="s">
        <v>2</v>
      </c>
    </row>
    <row r="5" spans="2:46" ht="6.9" customHeight="1">
      <c r="B5" s="10"/>
      <c r="L5" s="10"/>
    </row>
    <row r="6" spans="2:46" ht="12" customHeight="1">
      <c r="B6" s="10"/>
      <c r="D6" s="16" t="s">
        <v>13</v>
      </c>
      <c r="L6" s="10"/>
    </row>
    <row r="7" spans="2:46" ht="16.5" customHeight="1">
      <c r="B7" s="10"/>
      <c r="E7" s="268" t="str">
        <f>'Rekapitulácia stavby'!K6</f>
        <v>Rekonštrukcia kanálov autobusov hala č. 5, Jurajov Dvor</v>
      </c>
      <c r="F7" s="268"/>
      <c r="G7" s="268"/>
      <c r="H7" s="268"/>
      <c r="L7" s="10"/>
    </row>
    <row r="8" spans="2:46" ht="12" customHeight="1">
      <c r="B8" s="10"/>
      <c r="D8" s="16" t="s">
        <v>130</v>
      </c>
      <c r="L8" s="10"/>
    </row>
    <row r="9" spans="2:46" s="20" customFormat="1" ht="16.5" customHeight="1">
      <c r="B9" s="21"/>
      <c r="E9" s="268" t="s">
        <v>131</v>
      </c>
      <c r="F9" s="268"/>
      <c r="G9" s="268"/>
      <c r="H9" s="268"/>
      <c r="L9" s="21"/>
    </row>
    <row r="10" spans="2:46" s="20" customFormat="1" ht="12" customHeight="1">
      <c r="B10" s="21"/>
      <c r="D10" s="16" t="s">
        <v>132</v>
      </c>
      <c r="L10" s="21"/>
    </row>
    <row r="11" spans="2:46" s="20" customFormat="1" ht="16.5" customHeight="1">
      <c r="B11" s="21"/>
      <c r="E11" s="252" t="s">
        <v>932</v>
      </c>
      <c r="F11" s="252"/>
      <c r="G11" s="252"/>
      <c r="H11" s="252"/>
      <c r="L11" s="21"/>
    </row>
    <row r="12" spans="2:46" s="20" customFormat="1">
      <c r="B12" s="21"/>
      <c r="L12" s="21"/>
    </row>
    <row r="13" spans="2:46" s="20" customFormat="1" ht="12" customHeight="1">
      <c r="B13" s="21"/>
      <c r="D13" s="16" t="s">
        <v>15</v>
      </c>
      <c r="F13" s="5"/>
      <c r="I13" s="16" t="s">
        <v>16</v>
      </c>
      <c r="J13" s="5"/>
      <c r="L13" s="21"/>
    </row>
    <row r="14" spans="2:46" s="20" customFormat="1" ht="12" customHeight="1">
      <c r="B14" s="21"/>
      <c r="D14" s="16" t="s">
        <v>17</v>
      </c>
      <c r="F14" s="5" t="s">
        <v>18</v>
      </c>
      <c r="I14" s="16" t="s">
        <v>19</v>
      </c>
      <c r="J14" s="46" t="str">
        <f>'Rekapitulácia stavby'!AN8</f>
        <v>12. 8. 2025</v>
      </c>
      <c r="L14" s="21"/>
    </row>
    <row r="15" spans="2:46" s="20" customFormat="1" ht="10.8" customHeight="1">
      <c r="B15" s="21"/>
      <c r="L15" s="21"/>
    </row>
    <row r="16" spans="2:46" s="20" customFormat="1" ht="12" customHeight="1">
      <c r="B16" s="21"/>
      <c r="D16" s="16" t="s">
        <v>21</v>
      </c>
      <c r="I16" s="16" t="s">
        <v>22</v>
      </c>
      <c r="J16" s="5"/>
      <c r="L16" s="21"/>
    </row>
    <row r="17" spans="2:12" s="20" customFormat="1" ht="18" customHeight="1">
      <c r="B17" s="21"/>
      <c r="E17" s="5" t="s">
        <v>23</v>
      </c>
      <c r="I17" s="16" t="s">
        <v>24</v>
      </c>
      <c r="J17" s="5"/>
      <c r="L17" s="21"/>
    </row>
    <row r="18" spans="2:12" s="20" customFormat="1" ht="6.9" customHeight="1">
      <c r="B18" s="21"/>
      <c r="L18" s="21"/>
    </row>
    <row r="19" spans="2:12" s="20" customFormat="1" ht="12" customHeight="1">
      <c r="B19" s="21"/>
      <c r="D19" s="16" t="s">
        <v>25</v>
      </c>
      <c r="I19" s="16" t="s">
        <v>22</v>
      </c>
      <c r="J19" s="17" t="str">
        <f>'Rekapitulácia stavby'!AN13</f>
        <v>Vyplň údaj</v>
      </c>
      <c r="L19" s="21"/>
    </row>
    <row r="20" spans="2:12" s="20" customFormat="1" ht="18" customHeight="1">
      <c r="B20" s="21"/>
      <c r="E20" s="269" t="str">
        <f>'Rekapitulácia stavby'!E14</f>
        <v>Vyplň údaj</v>
      </c>
      <c r="F20" s="269"/>
      <c r="G20" s="269"/>
      <c r="H20" s="269"/>
      <c r="I20" s="16" t="s">
        <v>24</v>
      </c>
      <c r="J20" s="17" t="str">
        <f>'Rekapitulácia stavby'!AN14</f>
        <v>Vyplň údaj</v>
      </c>
      <c r="L20" s="21"/>
    </row>
    <row r="21" spans="2:12" s="20" customFormat="1" ht="6.9" customHeight="1">
      <c r="B21" s="21"/>
      <c r="L21" s="21"/>
    </row>
    <row r="22" spans="2:12" s="20" customFormat="1" ht="12" customHeight="1">
      <c r="B22" s="21"/>
      <c r="D22" s="16" t="s">
        <v>27</v>
      </c>
      <c r="I22" s="16" t="s">
        <v>22</v>
      </c>
      <c r="J22" s="5"/>
      <c r="L22" s="21"/>
    </row>
    <row r="23" spans="2:12" s="20" customFormat="1" ht="18" customHeight="1">
      <c r="B23" s="21"/>
      <c r="E23" s="5" t="s">
        <v>28</v>
      </c>
      <c r="I23" s="16" t="s">
        <v>24</v>
      </c>
      <c r="J23" s="5"/>
      <c r="L23" s="21"/>
    </row>
    <row r="24" spans="2:12" s="20" customFormat="1" ht="6.9" customHeight="1">
      <c r="B24" s="21"/>
      <c r="L24" s="21"/>
    </row>
    <row r="25" spans="2:12" s="20" customFormat="1" ht="12" customHeight="1">
      <c r="B25" s="21"/>
      <c r="D25" s="16" t="s">
        <v>30</v>
      </c>
      <c r="I25" s="16" t="s">
        <v>22</v>
      </c>
      <c r="J25" s="5" t="str">
        <f>IF('Rekapitulácia stavby'!AN19="","",'Rekapitulácia stavby'!AN19)</f>
        <v/>
      </c>
      <c r="L25" s="21"/>
    </row>
    <row r="26" spans="2:12" s="20" customFormat="1" ht="18" customHeight="1">
      <c r="B26" s="21"/>
      <c r="E26" s="5" t="str">
        <f>IF('Rekapitulácia stavby'!E20="","",'Rekapitulácia stavby'!E20)</f>
        <v xml:space="preserve"> </v>
      </c>
      <c r="I26" s="16" t="s">
        <v>24</v>
      </c>
      <c r="J26" s="5" t="str">
        <f>IF('Rekapitulácia stavby'!AN20="","",'Rekapitulácia stavby'!AN20)</f>
        <v/>
      </c>
      <c r="L26" s="21"/>
    </row>
    <row r="27" spans="2:12" s="20" customFormat="1" ht="6.9" customHeight="1">
      <c r="B27" s="21"/>
      <c r="L27" s="21"/>
    </row>
    <row r="28" spans="2:12" s="20" customFormat="1" ht="12" customHeight="1">
      <c r="B28" s="21"/>
      <c r="D28" s="16" t="s">
        <v>32</v>
      </c>
      <c r="L28" s="21"/>
    </row>
    <row r="29" spans="2:12" s="101" customFormat="1" ht="16.5" customHeight="1">
      <c r="B29" s="102"/>
      <c r="E29" s="263"/>
      <c r="F29" s="263"/>
      <c r="G29" s="263"/>
      <c r="H29" s="263"/>
      <c r="L29" s="102"/>
    </row>
    <row r="30" spans="2:12" s="20" customFormat="1" ht="6.9" customHeight="1">
      <c r="B30" s="21"/>
      <c r="L30" s="21"/>
    </row>
    <row r="31" spans="2:12" s="20" customFormat="1" ht="6.9" customHeight="1">
      <c r="B31" s="21"/>
      <c r="D31" s="47"/>
      <c r="E31" s="47"/>
      <c r="F31" s="47"/>
      <c r="G31" s="47"/>
      <c r="H31" s="47"/>
      <c r="I31" s="47"/>
      <c r="J31" s="47"/>
      <c r="K31" s="47"/>
      <c r="L31" s="21"/>
    </row>
    <row r="32" spans="2:12" s="20" customFormat="1" ht="14.4" customHeight="1">
      <c r="B32" s="21"/>
      <c r="D32" s="5" t="s">
        <v>134</v>
      </c>
      <c r="J32" s="2">
        <f>J98</f>
        <v>0</v>
      </c>
      <c r="L32" s="21"/>
    </row>
    <row r="33" spans="2:12" s="20" customFormat="1" ht="14.4" customHeight="1">
      <c r="B33" s="21"/>
      <c r="D33" s="19" t="s">
        <v>105</v>
      </c>
      <c r="J33" s="2">
        <f>J106</f>
        <v>0</v>
      </c>
      <c r="L33" s="21"/>
    </row>
    <row r="34" spans="2:12" s="20" customFormat="1" ht="25.5" customHeight="1">
      <c r="B34" s="21"/>
      <c r="D34" s="103" t="s">
        <v>35</v>
      </c>
      <c r="J34" s="60">
        <f>ROUND(J32 + J33, 2)</f>
        <v>0</v>
      </c>
      <c r="L34" s="21"/>
    </row>
    <row r="35" spans="2:12" s="20" customFormat="1" ht="6.9" customHeight="1">
      <c r="B35" s="21"/>
      <c r="D35" s="47"/>
      <c r="E35" s="47"/>
      <c r="F35" s="47"/>
      <c r="G35" s="47"/>
      <c r="H35" s="47"/>
      <c r="I35" s="47"/>
      <c r="J35" s="47"/>
      <c r="K35" s="47"/>
      <c r="L35" s="21"/>
    </row>
    <row r="36" spans="2:12" s="20" customFormat="1" ht="14.4" customHeight="1">
      <c r="B36" s="21"/>
      <c r="F36" s="1" t="s">
        <v>37</v>
      </c>
      <c r="I36" s="1" t="s">
        <v>36</v>
      </c>
      <c r="J36" s="1" t="s">
        <v>38</v>
      </c>
      <c r="L36" s="21"/>
    </row>
    <row r="37" spans="2:12" s="20" customFormat="1" ht="14.4" customHeight="1">
      <c r="B37" s="21"/>
      <c r="D37" s="104" t="s">
        <v>39</v>
      </c>
      <c r="E37" s="26" t="s">
        <v>40</v>
      </c>
      <c r="F37" s="105">
        <f>ROUND((SUM(BE106:BE113) + SUM(BE135:BE179)),  2)</f>
        <v>0</v>
      </c>
      <c r="G37" s="106"/>
      <c r="H37" s="106"/>
      <c r="I37" s="107">
        <v>0.23</v>
      </c>
      <c r="J37" s="105">
        <f>ROUND(((SUM(BE106:BE113) + SUM(BE135:BE179))*I37),  2)</f>
        <v>0</v>
      </c>
      <c r="L37" s="21"/>
    </row>
    <row r="38" spans="2:12" s="20" customFormat="1" ht="14.4" customHeight="1">
      <c r="B38" s="21"/>
      <c r="E38" s="26" t="s">
        <v>41</v>
      </c>
      <c r="F38" s="105">
        <f>ROUND((SUM(BF106:BF113) + SUM(BF135:BF179)),  2)</f>
        <v>0</v>
      </c>
      <c r="G38" s="106"/>
      <c r="H38" s="106"/>
      <c r="I38" s="107">
        <v>0.23</v>
      </c>
      <c r="J38" s="105">
        <f>ROUND(((SUM(BF106:BF113) + SUM(BF135:BF179))*I38),  2)</f>
        <v>0</v>
      </c>
      <c r="L38" s="21"/>
    </row>
    <row r="39" spans="2:12" s="20" customFormat="1" ht="14.4" hidden="1" customHeight="1">
      <c r="B39" s="21"/>
      <c r="E39" s="16" t="s">
        <v>42</v>
      </c>
      <c r="F39" s="82">
        <f>ROUND((SUM(BG106:BG113) + SUM(BG135:BG179)),  2)</f>
        <v>0</v>
      </c>
      <c r="I39" s="108">
        <v>0.23</v>
      </c>
      <c r="J39" s="82">
        <f>0</f>
        <v>0</v>
      </c>
      <c r="L39" s="21"/>
    </row>
    <row r="40" spans="2:12" s="20" customFormat="1" ht="14.4" hidden="1" customHeight="1">
      <c r="B40" s="21"/>
      <c r="E40" s="16" t="s">
        <v>43</v>
      </c>
      <c r="F40" s="82">
        <f>ROUND((SUM(BH106:BH113) + SUM(BH135:BH179)),  2)</f>
        <v>0</v>
      </c>
      <c r="I40" s="108">
        <v>0.23</v>
      </c>
      <c r="J40" s="82">
        <f>0</f>
        <v>0</v>
      </c>
      <c r="L40" s="21"/>
    </row>
    <row r="41" spans="2:12" s="20" customFormat="1" ht="14.4" hidden="1" customHeight="1">
      <c r="B41" s="21"/>
      <c r="E41" s="26" t="s">
        <v>44</v>
      </c>
      <c r="F41" s="105">
        <f>ROUND((SUM(BI106:BI113) + SUM(BI135:BI179)),  2)</f>
        <v>0</v>
      </c>
      <c r="G41" s="106"/>
      <c r="H41" s="106"/>
      <c r="I41" s="107">
        <v>0</v>
      </c>
      <c r="J41" s="105">
        <f>0</f>
        <v>0</v>
      </c>
      <c r="L41" s="21"/>
    </row>
    <row r="42" spans="2:12" s="20" customFormat="1" ht="6.9" customHeight="1">
      <c r="B42" s="21"/>
      <c r="L42" s="21"/>
    </row>
    <row r="43" spans="2:12" s="20" customFormat="1" ht="25.5" customHeight="1">
      <c r="B43" s="21"/>
      <c r="C43" s="97"/>
      <c r="D43" s="109" t="s">
        <v>45</v>
      </c>
      <c r="E43" s="50"/>
      <c r="F43" s="50"/>
      <c r="G43" s="110" t="s">
        <v>46</v>
      </c>
      <c r="H43" s="111" t="s">
        <v>47</v>
      </c>
      <c r="I43" s="50"/>
      <c r="J43" s="112">
        <f>SUM(J34:J41)</f>
        <v>0</v>
      </c>
      <c r="K43" s="113"/>
      <c r="L43" s="21"/>
    </row>
    <row r="44" spans="2:12" s="20" customFormat="1" ht="14.4" customHeight="1">
      <c r="B44" s="21"/>
      <c r="L44" s="21"/>
    </row>
    <row r="45" spans="2:12" ht="14.4" customHeight="1">
      <c r="B45" s="10"/>
      <c r="L45" s="10"/>
    </row>
    <row r="46" spans="2:12" ht="14.4" customHeight="1">
      <c r="B46" s="10"/>
      <c r="L46" s="10"/>
    </row>
    <row r="47" spans="2:12" ht="14.4" customHeight="1">
      <c r="B47" s="10"/>
      <c r="L47" s="10"/>
    </row>
    <row r="48" spans="2:12" ht="14.4" customHeight="1">
      <c r="B48" s="10"/>
      <c r="L48" s="10"/>
    </row>
    <row r="49" spans="2:12" ht="14.4" customHeight="1">
      <c r="B49" s="10"/>
      <c r="L49" s="10"/>
    </row>
    <row r="50" spans="2:12" s="20" customFormat="1" ht="14.4" customHeight="1">
      <c r="B50" s="21"/>
      <c r="D50" s="33" t="s">
        <v>48</v>
      </c>
      <c r="E50" s="34"/>
      <c r="F50" s="34"/>
      <c r="G50" s="33" t="s">
        <v>49</v>
      </c>
      <c r="H50" s="34"/>
      <c r="I50" s="34"/>
      <c r="J50" s="34"/>
      <c r="K50" s="34"/>
      <c r="L50" s="21"/>
    </row>
    <row r="51" spans="2:12">
      <c r="B51" s="10"/>
      <c r="L51" s="10"/>
    </row>
    <row r="52" spans="2:12">
      <c r="B52" s="10"/>
      <c r="L52" s="10"/>
    </row>
    <row r="53" spans="2:12">
      <c r="B53" s="10"/>
      <c r="L53" s="10"/>
    </row>
    <row r="54" spans="2:12">
      <c r="B54" s="10"/>
      <c r="L54" s="10"/>
    </row>
    <row r="55" spans="2:12">
      <c r="B55" s="10"/>
      <c r="L55" s="10"/>
    </row>
    <row r="56" spans="2:12">
      <c r="B56" s="10"/>
      <c r="L56" s="10"/>
    </row>
    <row r="57" spans="2:12">
      <c r="B57" s="10"/>
      <c r="L57" s="10"/>
    </row>
    <row r="58" spans="2:12">
      <c r="B58" s="10"/>
      <c r="L58" s="10"/>
    </row>
    <row r="59" spans="2:12">
      <c r="B59" s="10"/>
      <c r="L59" s="10"/>
    </row>
    <row r="60" spans="2:12">
      <c r="B60" s="10"/>
      <c r="L60" s="10"/>
    </row>
    <row r="61" spans="2:12" s="20" customFormat="1" ht="13.2">
      <c r="B61" s="21"/>
      <c r="D61" s="35" t="s">
        <v>50</v>
      </c>
      <c r="E61" s="23"/>
      <c r="F61" s="114" t="s">
        <v>51</v>
      </c>
      <c r="G61" s="35" t="s">
        <v>50</v>
      </c>
      <c r="H61" s="23"/>
      <c r="I61" s="23"/>
      <c r="J61" s="115" t="s">
        <v>51</v>
      </c>
      <c r="K61" s="23"/>
      <c r="L61" s="21"/>
    </row>
    <row r="62" spans="2:12">
      <c r="B62" s="10"/>
      <c r="L62" s="10"/>
    </row>
    <row r="63" spans="2:12">
      <c r="B63" s="10"/>
      <c r="L63" s="10"/>
    </row>
    <row r="64" spans="2:12">
      <c r="B64" s="10"/>
      <c r="L64" s="10"/>
    </row>
    <row r="65" spans="2:12" s="20" customFormat="1" ht="13.2">
      <c r="B65" s="21"/>
      <c r="D65" s="33" t="s">
        <v>52</v>
      </c>
      <c r="E65" s="34"/>
      <c r="F65" s="34"/>
      <c r="G65" s="33" t="s">
        <v>53</v>
      </c>
      <c r="H65" s="34"/>
      <c r="I65" s="34"/>
      <c r="J65" s="34"/>
      <c r="K65" s="34"/>
      <c r="L65" s="21"/>
    </row>
    <row r="66" spans="2:12">
      <c r="B66" s="10"/>
      <c r="L66" s="10"/>
    </row>
    <row r="67" spans="2:12">
      <c r="B67" s="10"/>
      <c r="L67" s="10"/>
    </row>
    <row r="68" spans="2:12">
      <c r="B68" s="10"/>
      <c r="L68" s="10"/>
    </row>
    <row r="69" spans="2:12">
      <c r="B69" s="10"/>
      <c r="L69" s="10"/>
    </row>
    <row r="70" spans="2:12">
      <c r="B70" s="10"/>
      <c r="L70" s="10"/>
    </row>
    <row r="71" spans="2:12">
      <c r="B71" s="10"/>
      <c r="L71" s="10"/>
    </row>
    <row r="72" spans="2:12">
      <c r="B72" s="10"/>
      <c r="L72" s="10"/>
    </row>
    <row r="73" spans="2:12">
      <c r="B73" s="10"/>
      <c r="L73" s="10"/>
    </row>
    <row r="74" spans="2:12">
      <c r="B74" s="10"/>
      <c r="L74" s="10"/>
    </row>
    <row r="75" spans="2:12">
      <c r="B75" s="10"/>
      <c r="L75" s="10"/>
    </row>
    <row r="76" spans="2:12" s="20" customFormat="1" ht="13.2">
      <c r="B76" s="21"/>
      <c r="D76" s="35" t="s">
        <v>50</v>
      </c>
      <c r="E76" s="23"/>
      <c r="F76" s="114" t="s">
        <v>51</v>
      </c>
      <c r="G76" s="35" t="s">
        <v>50</v>
      </c>
      <c r="H76" s="23"/>
      <c r="I76" s="23"/>
      <c r="J76" s="115" t="s">
        <v>51</v>
      </c>
      <c r="K76" s="23"/>
      <c r="L76" s="21"/>
    </row>
    <row r="77" spans="2:12" s="20" customFormat="1" ht="14.4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21"/>
    </row>
    <row r="81" spans="2:12" s="20" customFormat="1" ht="6.9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21"/>
    </row>
    <row r="82" spans="2:12" s="20" customFormat="1" ht="24.9" customHeight="1">
      <c r="B82" s="21"/>
      <c r="C82" s="11" t="s">
        <v>135</v>
      </c>
      <c r="L82" s="21"/>
    </row>
    <row r="83" spans="2:12" s="20" customFormat="1" ht="6.9" customHeight="1">
      <c r="B83" s="21"/>
      <c r="L83" s="21"/>
    </row>
    <row r="84" spans="2:12" s="20" customFormat="1" ht="12" customHeight="1">
      <c r="B84" s="21"/>
      <c r="C84" s="16" t="s">
        <v>13</v>
      </c>
      <c r="L84" s="21"/>
    </row>
    <row r="85" spans="2:12" s="20" customFormat="1" ht="16.5" customHeight="1">
      <c r="B85" s="21"/>
      <c r="E85" s="268" t="str">
        <f>E7</f>
        <v>Rekonštrukcia kanálov autobusov hala č. 5, Jurajov Dvor</v>
      </c>
      <c r="F85" s="268"/>
      <c r="G85" s="268"/>
      <c r="H85" s="268"/>
      <c r="L85" s="21"/>
    </row>
    <row r="86" spans="2:12" ht="12" customHeight="1">
      <c r="B86" s="10"/>
      <c r="C86" s="16" t="s">
        <v>130</v>
      </c>
      <c r="L86" s="10"/>
    </row>
    <row r="87" spans="2:12" s="20" customFormat="1" ht="16.5" customHeight="1">
      <c r="B87" s="21"/>
      <c r="E87" s="268" t="s">
        <v>131</v>
      </c>
      <c r="F87" s="268"/>
      <c r="G87" s="268"/>
      <c r="H87" s="268"/>
      <c r="L87" s="21"/>
    </row>
    <row r="88" spans="2:12" s="20" customFormat="1" ht="12" customHeight="1">
      <c r="B88" s="21"/>
      <c r="C88" s="16" t="s">
        <v>132</v>
      </c>
      <c r="L88" s="21"/>
    </row>
    <row r="89" spans="2:12" s="20" customFormat="1" ht="16.5" customHeight="1">
      <c r="B89" s="21"/>
      <c r="E89" s="252" t="str">
        <f>E11</f>
        <v>01.6 - SO 01.6 - VZT</v>
      </c>
      <c r="F89" s="252"/>
      <c r="G89" s="252"/>
      <c r="H89" s="252"/>
      <c r="L89" s="21"/>
    </row>
    <row r="90" spans="2:12" s="20" customFormat="1" ht="6.9" customHeight="1">
      <c r="B90" s="21"/>
      <c r="L90" s="21"/>
    </row>
    <row r="91" spans="2:12" s="20" customFormat="1" ht="12" customHeight="1">
      <c r="B91" s="21"/>
      <c r="C91" s="16" t="s">
        <v>17</v>
      </c>
      <c r="F91" s="5" t="str">
        <f>F14</f>
        <v>Bratislava</v>
      </c>
      <c r="I91" s="16" t="s">
        <v>19</v>
      </c>
      <c r="J91" s="46" t="str">
        <f>IF(J14="","",J14)</f>
        <v>12. 8. 2025</v>
      </c>
      <c r="L91" s="21"/>
    </row>
    <row r="92" spans="2:12" s="20" customFormat="1" ht="6.9" customHeight="1">
      <c r="B92" s="21"/>
      <c r="L92" s="21"/>
    </row>
    <row r="93" spans="2:12" s="20" customFormat="1" ht="15.15" customHeight="1">
      <c r="B93" s="21"/>
      <c r="C93" s="16" t="s">
        <v>21</v>
      </c>
      <c r="F93" s="5" t="str">
        <f>E17</f>
        <v>DPB, a.s. Olejkárska 1, 814 52 Bratislava</v>
      </c>
      <c r="I93" s="16" t="s">
        <v>27</v>
      </c>
      <c r="J93" s="3" t="str">
        <f>E23</f>
        <v>CITYPROJEKT, s.r.o.</v>
      </c>
      <c r="L93" s="21"/>
    </row>
    <row r="94" spans="2:12" s="20" customFormat="1" ht="15.15" customHeight="1">
      <c r="B94" s="21"/>
      <c r="C94" s="16" t="s">
        <v>25</v>
      </c>
      <c r="F94" s="5" t="str">
        <f>IF(E20="","",E20)</f>
        <v>Vyplň údaj</v>
      </c>
      <c r="I94" s="16" t="s">
        <v>30</v>
      </c>
      <c r="J94" s="3" t="str">
        <f>E26</f>
        <v xml:space="preserve"> </v>
      </c>
      <c r="L94" s="21"/>
    </row>
    <row r="95" spans="2:12" s="20" customFormat="1" ht="10.35" customHeight="1">
      <c r="B95" s="21"/>
      <c r="L95" s="21"/>
    </row>
    <row r="96" spans="2:12" s="20" customFormat="1" ht="29.25" customHeight="1">
      <c r="B96" s="21"/>
      <c r="C96" s="116" t="s">
        <v>136</v>
      </c>
      <c r="D96" s="97"/>
      <c r="E96" s="97"/>
      <c r="F96" s="97"/>
      <c r="G96" s="97"/>
      <c r="H96" s="97"/>
      <c r="I96" s="97"/>
      <c r="J96" s="117" t="s">
        <v>137</v>
      </c>
      <c r="K96" s="97"/>
      <c r="L96" s="21"/>
    </row>
    <row r="97" spans="2:65" s="20" customFormat="1" ht="10.35" customHeight="1">
      <c r="B97" s="21"/>
      <c r="L97" s="21"/>
    </row>
    <row r="98" spans="2:65" s="20" customFormat="1" ht="22.8" customHeight="1">
      <c r="B98" s="21"/>
      <c r="C98" s="118" t="s">
        <v>138</v>
      </c>
      <c r="J98" s="60">
        <f>J135</f>
        <v>0</v>
      </c>
      <c r="L98" s="21"/>
      <c r="AU98" s="7" t="s">
        <v>139</v>
      </c>
    </row>
    <row r="99" spans="2:65" s="119" customFormat="1" ht="24.9" customHeight="1">
      <c r="B99" s="120"/>
      <c r="D99" s="121" t="s">
        <v>933</v>
      </c>
      <c r="E99" s="122"/>
      <c r="F99" s="122"/>
      <c r="G99" s="122"/>
      <c r="H99" s="122"/>
      <c r="I99" s="122"/>
      <c r="J99" s="123">
        <f>J136</f>
        <v>0</v>
      </c>
      <c r="L99" s="120"/>
    </row>
    <row r="100" spans="2:65" s="79" customFormat="1" ht="19.95" customHeight="1">
      <c r="B100" s="124"/>
      <c r="D100" s="125" t="s">
        <v>934</v>
      </c>
      <c r="E100" s="126"/>
      <c r="F100" s="126"/>
      <c r="G100" s="126"/>
      <c r="H100" s="126"/>
      <c r="I100" s="126"/>
      <c r="J100" s="127">
        <f>J137</f>
        <v>0</v>
      </c>
      <c r="L100" s="124"/>
    </row>
    <row r="101" spans="2:65" s="79" customFormat="1" ht="19.95" customHeight="1">
      <c r="B101" s="124"/>
      <c r="D101" s="125" t="s">
        <v>935</v>
      </c>
      <c r="E101" s="126"/>
      <c r="F101" s="126"/>
      <c r="G101" s="126"/>
      <c r="H101" s="126"/>
      <c r="I101" s="126"/>
      <c r="J101" s="127">
        <f>J172</f>
        <v>0</v>
      </c>
      <c r="L101" s="124"/>
    </row>
    <row r="102" spans="2:65" s="79" customFormat="1" ht="19.95" customHeight="1">
      <c r="B102" s="124"/>
      <c r="D102" s="125" t="s">
        <v>936</v>
      </c>
      <c r="E102" s="126"/>
      <c r="F102" s="126"/>
      <c r="G102" s="126"/>
      <c r="H102" s="126"/>
      <c r="I102" s="126"/>
      <c r="J102" s="127">
        <f>J174</f>
        <v>0</v>
      </c>
      <c r="L102" s="124"/>
    </row>
    <row r="103" spans="2:65" s="79" customFormat="1" ht="19.95" customHeight="1">
      <c r="B103" s="124"/>
      <c r="D103" s="125" t="s">
        <v>937</v>
      </c>
      <c r="E103" s="126"/>
      <c r="F103" s="126"/>
      <c r="G103" s="126"/>
      <c r="H103" s="126"/>
      <c r="I103" s="126"/>
      <c r="J103" s="127">
        <f>J178</f>
        <v>0</v>
      </c>
      <c r="L103" s="124"/>
    </row>
    <row r="104" spans="2:65" s="20" customFormat="1" ht="21.9" customHeight="1">
      <c r="B104" s="21"/>
      <c r="L104" s="21"/>
    </row>
    <row r="105" spans="2:65" s="20" customFormat="1" ht="6.9" customHeight="1">
      <c r="B105" s="21"/>
      <c r="L105" s="21"/>
    </row>
    <row r="106" spans="2:65" s="20" customFormat="1" ht="29.25" customHeight="1">
      <c r="B106" s="21"/>
      <c r="C106" s="118" t="s">
        <v>154</v>
      </c>
      <c r="J106" s="128">
        <f>ROUND(J107 + J108 + J109 + J110 + J111 + J112,2)</f>
        <v>0</v>
      </c>
      <c r="L106" s="21"/>
      <c r="N106" s="129" t="s">
        <v>39</v>
      </c>
    </row>
    <row r="107" spans="2:65" s="20" customFormat="1" ht="18" customHeight="1">
      <c r="B107" s="130"/>
      <c r="C107" s="131"/>
      <c r="D107" s="234" t="s">
        <v>155</v>
      </c>
      <c r="E107" s="234"/>
      <c r="F107" s="234"/>
      <c r="G107" s="131"/>
      <c r="H107" s="131"/>
      <c r="I107" s="131"/>
      <c r="J107" s="90">
        <v>0</v>
      </c>
      <c r="K107" s="131"/>
      <c r="L107" s="130"/>
      <c r="M107" s="131"/>
      <c r="N107" s="132" t="s">
        <v>41</v>
      </c>
      <c r="O107" s="131"/>
      <c r="P107" s="131"/>
      <c r="Q107" s="131"/>
      <c r="R107" s="131"/>
      <c r="S107" s="131"/>
      <c r="T107" s="131"/>
      <c r="U107" s="131"/>
      <c r="V107" s="131"/>
      <c r="W107" s="131"/>
      <c r="X107" s="131"/>
      <c r="Y107" s="131"/>
      <c r="Z107" s="131"/>
      <c r="AA107" s="131"/>
      <c r="AB107" s="131"/>
      <c r="AC107" s="131"/>
      <c r="AD107" s="131"/>
      <c r="AE107" s="131"/>
      <c r="AF107" s="131"/>
      <c r="AG107" s="131"/>
      <c r="AH107" s="131"/>
      <c r="AI107" s="131"/>
      <c r="AJ107" s="131"/>
      <c r="AK107" s="131"/>
      <c r="AL107" s="131"/>
      <c r="AM107" s="131"/>
      <c r="AN107" s="131"/>
      <c r="AO107" s="131"/>
      <c r="AP107" s="131"/>
      <c r="AQ107" s="131"/>
      <c r="AR107" s="131"/>
      <c r="AS107" s="131"/>
      <c r="AT107" s="131"/>
      <c r="AU107" s="131"/>
      <c r="AV107" s="131"/>
      <c r="AW107" s="131"/>
      <c r="AX107" s="131"/>
      <c r="AY107" s="133" t="s">
        <v>156</v>
      </c>
      <c r="AZ107" s="131"/>
      <c r="BA107" s="131"/>
      <c r="BB107" s="131"/>
      <c r="BC107" s="131"/>
      <c r="BD107" s="131"/>
      <c r="BE107" s="134">
        <f t="shared" ref="BE107:BE112" si="0">IF(N107="základná",J107,0)</f>
        <v>0</v>
      </c>
      <c r="BF107" s="134">
        <f t="shared" ref="BF107:BF112" si="1">IF(N107="znížená",J107,0)</f>
        <v>0</v>
      </c>
      <c r="BG107" s="134">
        <f t="shared" ref="BG107:BG112" si="2">IF(N107="zákl. prenesená",J107,0)</f>
        <v>0</v>
      </c>
      <c r="BH107" s="134">
        <f t="shared" ref="BH107:BH112" si="3">IF(N107="zníž. prenesená",J107,0)</f>
        <v>0</v>
      </c>
      <c r="BI107" s="134">
        <f t="shared" ref="BI107:BI112" si="4">IF(N107="nulová",J107,0)</f>
        <v>0</v>
      </c>
      <c r="BJ107" s="133" t="s">
        <v>88</v>
      </c>
      <c r="BK107" s="131"/>
      <c r="BL107" s="131"/>
      <c r="BM107" s="131"/>
    </row>
    <row r="108" spans="2:65" s="20" customFormat="1" ht="18" customHeight="1">
      <c r="B108" s="130"/>
      <c r="C108" s="131"/>
      <c r="D108" s="234" t="s">
        <v>157</v>
      </c>
      <c r="E108" s="234"/>
      <c r="F108" s="234"/>
      <c r="G108" s="131"/>
      <c r="H108" s="131"/>
      <c r="I108" s="131"/>
      <c r="J108" s="90">
        <v>0</v>
      </c>
      <c r="K108" s="131"/>
      <c r="L108" s="130"/>
      <c r="M108" s="131"/>
      <c r="N108" s="132" t="s">
        <v>41</v>
      </c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131"/>
      <c r="AF108" s="131"/>
      <c r="AG108" s="131"/>
      <c r="AH108" s="131"/>
      <c r="AI108" s="131"/>
      <c r="AJ108" s="131"/>
      <c r="AK108" s="131"/>
      <c r="AL108" s="131"/>
      <c r="AM108" s="131"/>
      <c r="AN108" s="131"/>
      <c r="AO108" s="131"/>
      <c r="AP108" s="131"/>
      <c r="AQ108" s="131"/>
      <c r="AR108" s="131"/>
      <c r="AS108" s="131"/>
      <c r="AT108" s="131"/>
      <c r="AU108" s="131"/>
      <c r="AV108" s="131"/>
      <c r="AW108" s="131"/>
      <c r="AX108" s="131"/>
      <c r="AY108" s="133" t="s">
        <v>156</v>
      </c>
      <c r="AZ108" s="131"/>
      <c r="BA108" s="131"/>
      <c r="BB108" s="131"/>
      <c r="BC108" s="131"/>
      <c r="BD108" s="131"/>
      <c r="BE108" s="134">
        <f t="shared" si="0"/>
        <v>0</v>
      </c>
      <c r="BF108" s="134">
        <f t="shared" si="1"/>
        <v>0</v>
      </c>
      <c r="BG108" s="134">
        <f t="shared" si="2"/>
        <v>0</v>
      </c>
      <c r="BH108" s="134">
        <f t="shared" si="3"/>
        <v>0</v>
      </c>
      <c r="BI108" s="134">
        <f t="shared" si="4"/>
        <v>0</v>
      </c>
      <c r="BJ108" s="133" t="s">
        <v>88</v>
      </c>
      <c r="BK108" s="131"/>
      <c r="BL108" s="131"/>
      <c r="BM108" s="131"/>
    </row>
    <row r="109" spans="2:65" s="20" customFormat="1" ht="18" customHeight="1">
      <c r="B109" s="130"/>
      <c r="C109" s="131"/>
      <c r="D109" s="234" t="s">
        <v>158</v>
      </c>
      <c r="E109" s="234"/>
      <c r="F109" s="234"/>
      <c r="G109" s="131"/>
      <c r="H109" s="131"/>
      <c r="I109" s="131"/>
      <c r="J109" s="90">
        <v>0</v>
      </c>
      <c r="K109" s="131"/>
      <c r="L109" s="130"/>
      <c r="M109" s="131"/>
      <c r="N109" s="132" t="s">
        <v>41</v>
      </c>
      <c r="O109" s="131"/>
      <c r="P109" s="131"/>
      <c r="Q109" s="131"/>
      <c r="R109" s="131"/>
      <c r="S109" s="131"/>
      <c r="T109" s="131"/>
      <c r="U109" s="131"/>
      <c r="V109" s="131"/>
      <c r="W109" s="131"/>
      <c r="X109" s="131"/>
      <c r="Y109" s="131"/>
      <c r="Z109" s="131"/>
      <c r="AA109" s="131"/>
      <c r="AB109" s="131"/>
      <c r="AC109" s="131"/>
      <c r="AD109" s="131"/>
      <c r="AE109" s="131"/>
      <c r="AF109" s="131"/>
      <c r="AG109" s="131"/>
      <c r="AH109" s="131"/>
      <c r="AI109" s="131"/>
      <c r="AJ109" s="131"/>
      <c r="AK109" s="131"/>
      <c r="AL109" s="131"/>
      <c r="AM109" s="131"/>
      <c r="AN109" s="131"/>
      <c r="AO109" s="131"/>
      <c r="AP109" s="131"/>
      <c r="AQ109" s="131"/>
      <c r="AR109" s="131"/>
      <c r="AS109" s="131"/>
      <c r="AT109" s="131"/>
      <c r="AU109" s="131"/>
      <c r="AV109" s="131"/>
      <c r="AW109" s="131"/>
      <c r="AX109" s="131"/>
      <c r="AY109" s="133" t="s">
        <v>156</v>
      </c>
      <c r="AZ109" s="131"/>
      <c r="BA109" s="131"/>
      <c r="BB109" s="131"/>
      <c r="BC109" s="131"/>
      <c r="BD109" s="131"/>
      <c r="BE109" s="134">
        <f t="shared" si="0"/>
        <v>0</v>
      </c>
      <c r="BF109" s="134">
        <f t="shared" si="1"/>
        <v>0</v>
      </c>
      <c r="BG109" s="134">
        <f t="shared" si="2"/>
        <v>0</v>
      </c>
      <c r="BH109" s="134">
        <f t="shared" si="3"/>
        <v>0</v>
      </c>
      <c r="BI109" s="134">
        <f t="shared" si="4"/>
        <v>0</v>
      </c>
      <c r="BJ109" s="133" t="s">
        <v>88</v>
      </c>
      <c r="BK109" s="131"/>
      <c r="BL109" s="131"/>
      <c r="BM109" s="131"/>
    </row>
    <row r="110" spans="2:65" s="20" customFormat="1" ht="18" customHeight="1">
      <c r="B110" s="130"/>
      <c r="C110" s="131"/>
      <c r="D110" s="234" t="s">
        <v>159</v>
      </c>
      <c r="E110" s="234"/>
      <c r="F110" s="234"/>
      <c r="G110" s="131"/>
      <c r="H110" s="131"/>
      <c r="I110" s="131"/>
      <c r="J110" s="90">
        <v>0</v>
      </c>
      <c r="K110" s="131"/>
      <c r="L110" s="130"/>
      <c r="M110" s="131"/>
      <c r="N110" s="132" t="s">
        <v>41</v>
      </c>
      <c r="O110" s="131"/>
      <c r="P110" s="131"/>
      <c r="Q110" s="131"/>
      <c r="R110" s="131"/>
      <c r="S110" s="131"/>
      <c r="T110" s="131"/>
      <c r="U110" s="131"/>
      <c r="V110" s="131"/>
      <c r="W110" s="131"/>
      <c r="X110" s="131"/>
      <c r="Y110" s="131"/>
      <c r="Z110" s="131"/>
      <c r="AA110" s="131"/>
      <c r="AB110" s="131"/>
      <c r="AC110" s="131"/>
      <c r="AD110" s="131"/>
      <c r="AE110" s="131"/>
      <c r="AF110" s="131"/>
      <c r="AG110" s="131"/>
      <c r="AH110" s="131"/>
      <c r="AI110" s="131"/>
      <c r="AJ110" s="131"/>
      <c r="AK110" s="131"/>
      <c r="AL110" s="131"/>
      <c r="AM110" s="131"/>
      <c r="AN110" s="131"/>
      <c r="AO110" s="131"/>
      <c r="AP110" s="131"/>
      <c r="AQ110" s="131"/>
      <c r="AR110" s="131"/>
      <c r="AS110" s="131"/>
      <c r="AT110" s="131"/>
      <c r="AU110" s="131"/>
      <c r="AV110" s="131"/>
      <c r="AW110" s="131"/>
      <c r="AX110" s="131"/>
      <c r="AY110" s="133" t="s">
        <v>156</v>
      </c>
      <c r="AZ110" s="131"/>
      <c r="BA110" s="131"/>
      <c r="BB110" s="131"/>
      <c r="BC110" s="131"/>
      <c r="BD110" s="131"/>
      <c r="BE110" s="134">
        <f t="shared" si="0"/>
        <v>0</v>
      </c>
      <c r="BF110" s="134">
        <f t="shared" si="1"/>
        <v>0</v>
      </c>
      <c r="BG110" s="134">
        <f t="shared" si="2"/>
        <v>0</v>
      </c>
      <c r="BH110" s="134">
        <f t="shared" si="3"/>
        <v>0</v>
      </c>
      <c r="BI110" s="134">
        <f t="shared" si="4"/>
        <v>0</v>
      </c>
      <c r="BJ110" s="133" t="s">
        <v>88</v>
      </c>
      <c r="BK110" s="131"/>
      <c r="BL110" s="131"/>
      <c r="BM110" s="131"/>
    </row>
    <row r="111" spans="2:65" s="20" customFormat="1" ht="18" customHeight="1">
      <c r="B111" s="130"/>
      <c r="C111" s="131"/>
      <c r="D111" s="234" t="s">
        <v>160</v>
      </c>
      <c r="E111" s="234"/>
      <c r="F111" s="234"/>
      <c r="G111" s="131"/>
      <c r="H111" s="131"/>
      <c r="I111" s="131"/>
      <c r="J111" s="90">
        <v>0</v>
      </c>
      <c r="K111" s="131"/>
      <c r="L111" s="130"/>
      <c r="M111" s="131"/>
      <c r="N111" s="132" t="s">
        <v>41</v>
      </c>
      <c r="O111" s="131"/>
      <c r="P111" s="131"/>
      <c r="Q111" s="131"/>
      <c r="R111" s="131"/>
      <c r="S111" s="131"/>
      <c r="T111" s="131"/>
      <c r="U111" s="131"/>
      <c r="V111" s="131"/>
      <c r="W111" s="131"/>
      <c r="X111" s="131"/>
      <c r="Y111" s="131"/>
      <c r="Z111" s="131"/>
      <c r="AA111" s="131"/>
      <c r="AB111" s="131"/>
      <c r="AC111" s="131"/>
      <c r="AD111" s="131"/>
      <c r="AE111" s="131"/>
      <c r="AF111" s="131"/>
      <c r="AG111" s="131"/>
      <c r="AH111" s="131"/>
      <c r="AI111" s="131"/>
      <c r="AJ111" s="131"/>
      <c r="AK111" s="131"/>
      <c r="AL111" s="131"/>
      <c r="AM111" s="131"/>
      <c r="AN111" s="131"/>
      <c r="AO111" s="131"/>
      <c r="AP111" s="131"/>
      <c r="AQ111" s="131"/>
      <c r="AR111" s="131"/>
      <c r="AS111" s="131"/>
      <c r="AT111" s="131"/>
      <c r="AU111" s="131"/>
      <c r="AV111" s="131"/>
      <c r="AW111" s="131"/>
      <c r="AX111" s="131"/>
      <c r="AY111" s="133" t="s">
        <v>156</v>
      </c>
      <c r="AZ111" s="131"/>
      <c r="BA111" s="131"/>
      <c r="BB111" s="131"/>
      <c r="BC111" s="131"/>
      <c r="BD111" s="131"/>
      <c r="BE111" s="134">
        <f t="shared" si="0"/>
        <v>0</v>
      </c>
      <c r="BF111" s="134">
        <f t="shared" si="1"/>
        <v>0</v>
      </c>
      <c r="BG111" s="134">
        <f t="shared" si="2"/>
        <v>0</v>
      </c>
      <c r="BH111" s="134">
        <f t="shared" si="3"/>
        <v>0</v>
      </c>
      <c r="BI111" s="134">
        <f t="shared" si="4"/>
        <v>0</v>
      </c>
      <c r="BJ111" s="133" t="s">
        <v>88</v>
      </c>
      <c r="BK111" s="131"/>
      <c r="BL111" s="131"/>
      <c r="BM111" s="131"/>
    </row>
    <row r="112" spans="2:65" s="20" customFormat="1" ht="18" customHeight="1">
      <c r="B112" s="130"/>
      <c r="C112" s="131"/>
      <c r="D112" s="135" t="s">
        <v>161</v>
      </c>
      <c r="E112" s="131"/>
      <c r="F112" s="131"/>
      <c r="G112" s="131"/>
      <c r="H112" s="131"/>
      <c r="I112" s="131"/>
      <c r="J112" s="90">
        <f>ROUND(J32*T112,2)</f>
        <v>0</v>
      </c>
      <c r="K112" s="131"/>
      <c r="L112" s="130"/>
      <c r="M112" s="131"/>
      <c r="N112" s="132" t="s">
        <v>41</v>
      </c>
      <c r="O112" s="131"/>
      <c r="P112" s="131"/>
      <c r="Q112" s="131"/>
      <c r="R112" s="131"/>
      <c r="S112" s="131"/>
      <c r="T112" s="131"/>
      <c r="U112" s="131"/>
      <c r="V112" s="131"/>
      <c r="W112" s="131"/>
      <c r="X112" s="131"/>
      <c r="Y112" s="131"/>
      <c r="Z112" s="131"/>
      <c r="AA112" s="131"/>
      <c r="AB112" s="131"/>
      <c r="AC112" s="131"/>
      <c r="AD112" s="131"/>
      <c r="AE112" s="131"/>
      <c r="AF112" s="131"/>
      <c r="AG112" s="131"/>
      <c r="AH112" s="131"/>
      <c r="AI112" s="131"/>
      <c r="AJ112" s="131"/>
      <c r="AK112" s="131"/>
      <c r="AL112" s="131"/>
      <c r="AM112" s="131"/>
      <c r="AN112" s="131"/>
      <c r="AO112" s="131"/>
      <c r="AP112" s="131"/>
      <c r="AQ112" s="131"/>
      <c r="AR112" s="131"/>
      <c r="AS112" s="131"/>
      <c r="AT112" s="131"/>
      <c r="AU112" s="131"/>
      <c r="AV112" s="131"/>
      <c r="AW112" s="131"/>
      <c r="AX112" s="131"/>
      <c r="AY112" s="133" t="s">
        <v>162</v>
      </c>
      <c r="AZ112" s="131"/>
      <c r="BA112" s="131"/>
      <c r="BB112" s="131"/>
      <c r="BC112" s="131"/>
      <c r="BD112" s="131"/>
      <c r="BE112" s="134">
        <f t="shared" si="0"/>
        <v>0</v>
      </c>
      <c r="BF112" s="134">
        <f t="shared" si="1"/>
        <v>0</v>
      </c>
      <c r="BG112" s="134">
        <f t="shared" si="2"/>
        <v>0</v>
      </c>
      <c r="BH112" s="134">
        <f t="shared" si="3"/>
        <v>0</v>
      </c>
      <c r="BI112" s="134">
        <f t="shared" si="4"/>
        <v>0</v>
      </c>
      <c r="BJ112" s="133" t="s">
        <v>88</v>
      </c>
      <c r="BK112" s="131"/>
      <c r="BL112" s="131"/>
      <c r="BM112" s="131"/>
    </row>
    <row r="113" spans="2:12" s="20" customFormat="1">
      <c r="B113" s="21"/>
      <c r="L113" s="21"/>
    </row>
    <row r="114" spans="2:12" s="20" customFormat="1" ht="29.25" customHeight="1">
      <c r="B114" s="21"/>
      <c r="C114" s="96" t="s">
        <v>110</v>
      </c>
      <c r="D114" s="97"/>
      <c r="E114" s="97"/>
      <c r="F114" s="97"/>
      <c r="G114" s="97"/>
      <c r="H114" s="97"/>
      <c r="I114" s="97"/>
      <c r="J114" s="98">
        <f>ROUND(J98+J106,2)</f>
        <v>0</v>
      </c>
      <c r="K114" s="97"/>
      <c r="L114" s="21"/>
    </row>
    <row r="115" spans="2:12" s="20" customFormat="1" ht="6.9" customHeight="1"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21"/>
    </row>
    <row r="119" spans="2:12" s="20" customFormat="1" ht="6.9" customHeight="1"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21"/>
    </row>
    <row r="120" spans="2:12" s="20" customFormat="1" ht="24.9" customHeight="1">
      <c r="B120" s="21"/>
      <c r="C120" s="11" t="s">
        <v>163</v>
      </c>
      <c r="L120" s="21"/>
    </row>
    <row r="121" spans="2:12" s="20" customFormat="1" ht="6.9" customHeight="1">
      <c r="B121" s="21"/>
      <c r="L121" s="21"/>
    </row>
    <row r="122" spans="2:12" s="20" customFormat="1" ht="12" customHeight="1">
      <c r="B122" s="21"/>
      <c r="C122" s="16" t="s">
        <v>13</v>
      </c>
      <c r="L122" s="21"/>
    </row>
    <row r="123" spans="2:12" s="20" customFormat="1" ht="16.5" customHeight="1">
      <c r="B123" s="21"/>
      <c r="E123" s="268" t="str">
        <f>E7</f>
        <v>Rekonštrukcia kanálov autobusov hala č. 5, Jurajov Dvor</v>
      </c>
      <c r="F123" s="268"/>
      <c r="G123" s="268"/>
      <c r="H123" s="268"/>
      <c r="L123" s="21"/>
    </row>
    <row r="124" spans="2:12" ht="12" customHeight="1">
      <c r="B124" s="10"/>
      <c r="C124" s="16" t="s">
        <v>130</v>
      </c>
      <c r="L124" s="10"/>
    </row>
    <row r="125" spans="2:12" s="20" customFormat="1" ht="16.5" customHeight="1">
      <c r="B125" s="21"/>
      <c r="E125" s="268" t="s">
        <v>131</v>
      </c>
      <c r="F125" s="268"/>
      <c r="G125" s="268"/>
      <c r="H125" s="268"/>
      <c r="L125" s="21"/>
    </row>
    <row r="126" spans="2:12" s="20" customFormat="1" ht="12" customHeight="1">
      <c r="B126" s="21"/>
      <c r="C126" s="16" t="s">
        <v>132</v>
      </c>
      <c r="L126" s="21"/>
    </row>
    <row r="127" spans="2:12" s="20" customFormat="1" ht="16.5" customHeight="1">
      <c r="B127" s="21"/>
      <c r="E127" s="252" t="str">
        <f>E11</f>
        <v>01.6 - SO 01.6 - VZT</v>
      </c>
      <c r="F127" s="252"/>
      <c r="G127" s="252"/>
      <c r="H127" s="252"/>
      <c r="L127" s="21"/>
    </row>
    <row r="128" spans="2:12" s="20" customFormat="1" ht="6.9" customHeight="1">
      <c r="B128" s="21"/>
      <c r="L128" s="21"/>
    </row>
    <row r="129" spans="2:65" s="20" customFormat="1" ht="12" customHeight="1">
      <c r="B129" s="21"/>
      <c r="C129" s="16" t="s">
        <v>17</v>
      </c>
      <c r="F129" s="5" t="str">
        <f>F14</f>
        <v>Bratislava</v>
      </c>
      <c r="I129" s="16" t="s">
        <v>19</v>
      </c>
      <c r="J129" s="46" t="str">
        <f>IF(J14="","",J14)</f>
        <v>12. 8. 2025</v>
      </c>
      <c r="L129" s="21"/>
    </row>
    <row r="130" spans="2:65" s="20" customFormat="1" ht="6.9" customHeight="1">
      <c r="B130" s="21"/>
      <c r="L130" s="21"/>
    </row>
    <row r="131" spans="2:65" s="20" customFormat="1" ht="15.15" customHeight="1">
      <c r="B131" s="21"/>
      <c r="C131" s="16" t="s">
        <v>21</v>
      </c>
      <c r="F131" s="5" t="str">
        <f>E17</f>
        <v>DPB, a.s. Olejkárska 1, 814 52 Bratislava</v>
      </c>
      <c r="I131" s="16" t="s">
        <v>27</v>
      </c>
      <c r="J131" s="3" t="str">
        <f>E23</f>
        <v>CITYPROJEKT, s.r.o.</v>
      </c>
      <c r="L131" s="21"/>
    </row>
    <row r="132" spans="2:65" s="20" customFormat="1" ht="15.15" customHeight="1">
      <c r="B132" s="21"/>
      <c r="C132" s="16" t="s">
        <v>25</v>
      </c>
      <c r="F132" s="5" t="str">
        <f>IF(E20="","",E20)</f>
        <v>Vyplň údaj</v>
      </c>
      <c r="I132" s="16" t="s">
        <v>30</v>
      </c>
      <c r="J132" s="3" t="str">
        <f>E26</f>
        <v xml:space="preserve"> </v>
      </c>
      <c r="L132" s="21"/>
    </row>
    <row r="133" spans="2:65" s="20" customFormat="1" ht="10.35" customHeight="1">
      <c r="B133" s="21"/>
      <c r="L133" s="21"/>
    </row>
    <row r="134" spans="2:65" s="136" customFormat="1" ht="29.25" customHeight="1">
      <c r="B134" s="137"/>
      <c r="C134" s="138" t="s">
        <v>164</v>
      </c>
      <c r="D134" s="139" t="s">
        <v>60</v>
      </c>
      <c r="E134" s="139" t="s">
        <v>56</v>
      </c>
      <c r="F134" s="139" t="s">
        <v>57</v>
      </c>
      <c r="G134" s="139" t="s">
        <v>165</v>
      </c>
      <c r="H134" s="139" t="s">
        <v>166</v>
      </c>
      <c r="I134" s="139" t="s">
        <v>167</v>
      </c>
      <c r="J134" s="140" t="s">
        <v>137</v>
      </c>
      <c r="K134" s="141" t="s">
        <v>168</v>
      </c>
      <c r="L134" s="137"/>
      <c r="M134" s="52"/>
      <c r="N134" s="53" t="s">
        <v>39</v>
      </c>
      <c r="O134" s="53" t="s">
        <v>169</v>
      </c>
      <c r="P134" s="53" t="s">
        <v>170</v>
      </c>
      <c r="Q134" s="53" t="s">
        <v>171</v>
      </c>
      <c r="R134" s="53" t="s">
        <v>172</v>
      </c>
      <c r="S134" s="53" t="s">
        <v>173</v>
      </c>
      <c r="T134" s="54" t="s">
        <v>174</v>
      </c>
    </row>
    <row r="135" spans="2:65" s="20" customFormat="1" ht="22.8" customHeight="1">
      <c r="B135" s="21"/>
      <c r="C135" s="58" t="s">
        <v>134</v>
      </c>
      <c r="J135" s="142">
        <f>BK135</f>
        <v>0</v>
      </c>
      <c r="L135" s="21"/>
      <c r="M135" s="55"/>
      <c r="N135" s="47"/>
      <c r="O135" s="47"/>
      <c r="P135" s="143">
        <f>P136</f>
        <v>0</v>
      </c>
      <c r="Q135" s="47"/>
      <c r="R135" s="143">
        <f>R136</f>
        <v>0</v>
      </c>
      <c r="S135" s="47"/>
      <c r="T135" s="144">
        <f>T136</f>
        <v>0</v>
      </c>
      <c r="AT135" s="7" t="s">
        <v>74</v>
      </c>
      <c r="AU135" s="7" t="s">
        <v>139</v>
      </c>
      <c r="BK135" s="145">
        <f>BK136</f>
        <v>0</v>
      </c>
    </row>
    <row r="136" spans="2:65" s="146" customFormat="1" ht="25.95" customHeight="1">
      <c r="B136" s="147"/>
      <c r="D136" s="148" t="s">
        <v>74</v>
      </c>
      <c r="E136" s="149" t="s">
        <v>825</v>
      </c>
      <c r="F136" s="149" t="s">
        <v>88</v>
      </c>
      <c r="I136" s="150"/>
      <c r="J136" s="151">
        <f>BK136</f>
        <v>0</v>
      </c>
      <c r="L136" s="147"/>
      <c r="M136" s="152"/>
      <c r="P136" s="153">
        <f>P137+P172+P174+P178</f>
        <v>0</v>
      </c>
      <c r="R136" s="153">
        <f>R137+R172+R174+R178</f>
        <v>0</v>
      </c>
      <c r="T136" s="154">
        <f>T137+T172+T174+T178</f>
        <v>0</v>
      </c>
      <c r="AR136" s="148" t="s">
        <v>82</v>
      </c>
      <c r="AT136" s="155" t="s">
        <v>74</v>
      </c>
      <c r="AU136" s="155" t="s">
        <v>75</v>
      </c>
      <c r="AY136" s="148" t="s">
        <v>177</v>
      </c>
      <c r="BK136" s="156">
        <f>BK137+BK172+BK174+BK178</f>
        <v>0</v>
      </c>
    </row>
    <row r="137" spans="2:65" s="146" customFormat="1" ht="22.8" customHeight="1">
      <c r="B137" s="147"/>
      <c r="D137" s="148" t="s">
        <v>74</v>
      </c>
      <c r="E137" s="157" t="s">
        <v>826</v>
      </c>
      <c r="F137" s="157" t="s">
        <v>938</v>
      </c>
      <c r="I137" s="150"/>
      <c r="J137" s="158">
        <f>BK137</f>
        <v>0</v>
      </c>
      <c r="L137" s="147"/>
      <c r="M137" s="152"/>
      <c r="P137" s="153">
        <f>SUM(P138:P171)</f>
        <v>0</v>
      </c>
      <c r="R137" s="153">
        <f>SUM(R138:R171)</f>
        <v>0</v>
      </c>
      <c r="T137" s="154">
        <f>SUM(T138:T171)</f>
        <v>0</v>
      </c>
      <c r="AR137" s="148" t="s">
        <v>82</v>
      </c>
      <c r="AT137" s="155" t="s">
        <v>74</v>
      </c>
      <c r="AU137" s="155" t="s">
        <v>82</v>
      </c>
      <c r="AY137" s="148" t="s">
        <v>177</v>
      </c>
      <c r="BK137" s="156">
        <f>SUM(BK138:BK171)</f>
        <v>0</v>
      </c>
    </row>
    <row r="138" spans="2:65" s="20" customFormat="1" ht="66.75" customHeight="1">
      <c r="B138" s="130"/>
      <c r="C138" s="159" t="s">
        <v>82</v>
      </c>
      <c r="D138" s="159" t="s">
        <v>179</v>
      </c>
      <c r="E138" s="160" t="s">
        <v>939</v>
      </c>
      <c r="F138" s="161" t="s">
        <v>940</v>
      </c>
      <c r="G138" s="162" t="s">
        <v>941</v>
      </c>
      <c r="H138" s="163">
        <v>1</v>
      </c>
      <c r="I138" s="164"/>
      <c r="J138" s="165">
        <f t="shared" ref="J138:J171" si="5">ROUND(I138*H138,2)</f>
        <v>0</v>
      </c>
      <c r="K138" s="166"/>
      <c r="L138" s="21"/>
      <c r="M138" s="167"/>
      <c r="N138" s="129" t="s">
        <v>41</v>
      </c>
      <c r="P138" s="168">
        <f t="shared" ref="P138:P171" si="6">O138*H138</f>
        <v>0</v>
      </c>
      <c r="Q138" s="168">
        <v>0</v>
      </c>
      <c r="R138" s="168">
        <f t="shared" ref="R138:R171" si="7">Q138*H138</f>
        <v>0</v>
      </c>
      <c r="S138" s="168">
        <v>0</v>
      </c>
      <c r="T138" s="169">
        <f t="shared" ref="T138:T171" si="8">S138*H138</f>
        <v>0</v>
      </c>
      <c r="AR138" s="170" t="s">
        <v>301</v>
      </c>
      <c r="AT138" s="170" t="s">
        <v>179</v>
      </c>
      <c r="AU138" s="170" t="s">
        <v>88</v>
      </c>
      <c r="AY138" s="7" t="s">
        <v>177</v>
      </c>
      <c r="BE138" s="93">
        <f t="shared" ref="BE138:BE171" si="9">IF(N138="základná",J138,0)</f>
        <v>0</v>
      </c>
      <c r="BF138" s="93">
        <f t="shared" ref="BF138:BF171" si="10">IF(N138="znížená",J138,0)</f>
        <v>0</v>
      </c>
      <c r="BG138" s="93">
        <f t="shared" ref="BG138:BG171" si="11">IF(N138="zákl. prenesená",J138,0)</f>
        <v>0</v>
      </c>
      <c r="BH138" s="93">
        <f t="shared" ref="BH138:BH171" si="12">IF(N138="zníž. prenesená",J138,0)</f>
        <v>0</v>
      </c>
      <c r="BI138" s="93">
        <f t="shared" ref="BI138:BI171" si="13">IF(N138="nulová",J138,0)</f>
        <v>0</v>
      </c>
      <c r="BJ138" s="7" t="s">
        <v>88</v>
      </c>
      <c r="BK138" s="93">
        <f t="shared" ref="BK138:BK171" si="14">ROUND(I138*H138,2)</f>
        <v>0</v>
      </c>
      <c r="BL138" s="7" t="s">
        <v>301</v>
      </c>
      <c r="BM138" s="170" t="s">
        <v>88</v>
      </c>
    </row>
    <row r="139" spans="2:65" s="20" customFormat="1" ht="16.5" customHeight="1">
      <c r="B139" s="130"/>
      <c r="C139" s="159" t="s">
        <v>88</v>
      </c>
      <c r="D139" s="159" t="s">
        <v>179</v>
      </c>
      <c r="E139" s="160" t="s">
        <v>942</v>
      </c>
      <c r="F139" s="161" t="s">
        <v>943</v>
      </c>
      <c r="G139" s="162" t="s">
        <v>366</v>
      </c>
      <c r="H139" s="163">
        <v>1</v>
      </c>
      <c r="I139" s="164"/>
      <c r="J139" s="165">
        <f t="shared" si="5"/>
        <v>0</v>
      </c>
      <c r="K139" s="166"/>
      <c r="L139" s="21"/>
      <c r="M139" s="167"/>
      <c r="N139" s="129" t="s">
        <v>41</v>
      </c>
      <c r="P139" s="168">
        <f t="shared" si="6"/>
        <v>0</v>
      </c>
      <c r="Q139" s="168">
        <v>0</v>
      </c>
      <c r="R139" s="168">
        <f t="shared" si="7"/>
        <v>0</v>
      </c>
      <c r="S139" s="168">
        <v>0</v>
      </c>
      <c r="T139" s="169">
        <f t="shared" si="8"/>
        <v>0</v>
      </c>
      <c r="AR139" s="170" t="s">
        <v>301</v>
      </c>
      <c r="AT139" s="170" t="s">
        <v>179</v>
      </c>
      <c r="AU139" s="170" t="s">
        <v>88</v>
      </c>
      <c r="AY139" s="7" t="s">
        <v>177</v>
      </c>
      <c r="BE139" s="93">
        <f t="shared" si="9"/>
        <v>0</v>
      </c>
      <c r="BF139" s="93">
        <f t="shared" si="10"/>
        <v>0</v>
      </c>
      <c r="BG139" s="93">
        <f t="shared" si="11"/>
        <v>0</v>
      </c>
      <c r="BH139" s="93">
        <f t="shared" si="12"/>
        <v>0</v>
      </c>
      <c r="BI139" s="93">
        <f t="shared" si="13"/>
        <v>0</v>
      </c>
      <c r="BJ139" s="7" t="s">
        <v>88</v>
      </c>
      <c r="BK139" s="93">
        <f t="shared" si="14"/>
        <v>0</v>
      </c>
      <c r="BL139" s="7" t="s">
        <v>301</v>
      </c>
      <c r="BM139" s="170" t="s">
        <v>182</v>
      </c>
    </row>
    <row r="140" spans="2:65" s="20" customFormat="1" ht="16.5" customHeight="1">
      <c r="B140" s="130"/>
      <c r="C140" s="159" t="s">
        <v>193</v>
      </c>
      <c r="D140" s="159" t="s">
        <v>179</v>
      </c>
      <c r="E140" s="160" t="s">
        <v>944</v>
      </c>
      <c r="F140" s="161" t="s">
        <v>945</v>
      </c>
      <c r="G140" s="162" t="s">
        <v>366</v>
      </c>
      <c r="H140" s="163">
        <v>1</v>
      </c>
      <c r="I140" s="164"/>
      <c r="J140" s="165">
        <f t="shared" si="5"/>
        <v>0</v>
      </c>
      <c r="K140" s="166"/>
      <c r="L140" s="21"/>
      <c r="M140" s="167"/>
      <c r="N140" s="129" t="s">
        <v>41</v>
      </c>
      <c r="P140" s="168">
        <f t="shared" si="6"/>
        <v>0</v>
      </c>
      <c r="Q140" s="168">
        <v>0</v>
      </c>
      <c r="R140" s="168">
        <f t="shared" si="7"/>
        <v>0</v>
      </c>
      <c r="S140" s="168">
        <v>0</v>
      </c>
      <c r="T140" s="169">
        <f t="shared" si="8"/>
        <v>0</v>
      </c>
      <c r="AR140" s="170" t="s">
        <v>301</v>
      </c>
      <c r="AT140" s="170" t="s">
        <v>179</v>
      </c>
      <c r="AU140" s="170" t="s">
        <v>88</v>
      </c>
      <c r="AY140" s="7" t="s">
        <v>177</v>
      </c>
      <c r="BE140" s="93">
        <f t="shared" si="9"/>
        <v>0</v>
      </c>
      <c r="BF140" s="93">
        <f t="shared" si="10"/>
        <v>0</v>
      </c>
      <c r="BG140" s="93">
        <f t="shared" si="11"/>
        <v>0</v>
      </c>
      <c r="BH140" s="93">
        <f t="shared" si="12"/>
        <v>0</v>
      </c>
      <c r="BI140" s="93">
        <f t="shared" si="13"/>
        <v>0</v>
      </c>
      <c r="BJ140" s="7" t="s">
        <v>88</v>
      </c>
      <c r="BK140" s="93">
        <f t="shared" si="14"/>
        <v>0</v>
      </c>
      <c r="BL140" s="7" t="s">
        <v>301</v>
      </c>
      <c r="BM140" s="170" t="s">
        <v>212</v>
      </c>
    </row>
    <row r="141" spans="2:65" s="20" customFormat="1" ht="16.5" customHeight="1">
      <c r="B141" s="130"/>
      <c r="C141" s="159" t="s">
        <v>182</v>
      </c>
      <c r="D141" s="159" t="s">
        <v>179</v>
      </c>
      <c r="E141" s="160" t="s">
        <v>946</v>
      </c>
      <c r="F141" s="161" t="s">
        <v>947</v>
      </c>
      <c r="G141" s="162" t="s">
        <v>366</v>
      </c>
      <c r="H141" s="163">
        <v>2</v>
      </c>
      <c r="I141" s="164"/>
      <c r="J141" s="165">
        <f t="shared" si="5"/>
        <v>0</v>
      </c>
      <c r="K141" s="166"/>
      <c r="L141" s="21"/>
      <c r="M141" s="167"/>
      <c r="N141" s="129" t="s">
        <v>41</v>
      </c>
      <c r="P141" s="168">
        <f t="shared" si="6"/>
        <v>0</v>
      </c>
      <c r="Q141" s="168">
        <v>0</v>
      </c>
      <c r="R141" s="168">
        <f t="shared" si="7"/>
        <v>0</v>
      </c>
      <c r="S141" s="168">
        <v>0</v>
      </c>
      <c r="T141" s="169">
        <f t="shared" si="8"/>
        <v>0</v>
      </c>
      <c r="AR141" s="170" t="s">
        <v>301</v>
      </c>
      <c r="AT141" s="170" t="s">
        <v>179</v>
      </c>
      <c r="AU141" s="170" t="s">
        <v>88</v>
      </c>
      <c r="AY141" s="7" t="s">
        <v>177</v>
      </c>
      <c r="BE141" s="93">
        <f t="shared" si="9"/>
        <v>0</v>
      </c>
      <c r="BF141" s="93">
        <f t="shared" si="10"/>
        <v>0</v>
      </c>
      <c r="BG141" s="93">
        <f t="shared" si="11"/>
        <v>0</v>
      </c>
      <c r="BH141" s="93">
        <f t="shared" si="12"/>
        <v>0</v>
      </c>
      <c r="BI141" s="93">
        <f t="shared" si="13"/>
        <v>0</v>
      </c>
      <c r="BJ141" s="7" t="s">
        <v>88</v>
      </c>
      <c r="BK141" s="93">
        <f t="shared" si="14"/>
        <v>0</v>
      </c>
      <c r="BL141" s="7" t="s">
        <v>301</v>
      </c>
      <c r="BM141" s="170" t="s">
        <v>237</v>
      </c>
    </row>
    <row r="142" spans="2:65" s="20" customFormat="1" ht="16.5" customHeight="1">
      <c r="B142" s="130"/>
      <c r="C142" s="159" t="s">
        <v>204</v>
      </c>
      <c r="D142" s="159" t="s">
        <v>179</v>
      </c>
      <c r="E142" s="160" t="s">
        <v>948</v>
      </c>
      <c r="F142" s="161" t="s">
        <v>949</v>
      </c>
      <c r="G142" s="162" t="s">
        <v>941</v>
      </c>
      <c r="H142" s="163">
        <v>1</v>
      </c>
      <c r="I142" s="164"/>
      <c r="J142" s="165">
        <f t="shared" si="5"/>
        <v>0</v>
      </c>
      <c r="K142" s="166"/>
      <c r="L142" s="21"/>
      <c r="M142" s="167"/>
      <c r="N142" s="129" t="s">
        <v>41</v>
      </c>
      <c r="P142" s="168">
        <f t="shared" si="6"/>
        <v>0</v>
      </c>
      <c r="Q142" s="168">
        <v>0</v>
      </c>
      <c r="R142" s="168">
        <f t="shared" si="7"/>
        <v>0</v>
      </c>
      <c r="S142" s="168">
        <v>0</v>
      </c>
      <c r="T142" s="169">
        <f t="shared" si="8"/>
        <v>0</v>
      </c>
      <c r="AR142" s="170" t="s">
        <v>301</v>
      </c>
      <c r="AT142" s="170" t="s">
        <v>179</v>
      </c>
      <c r="AU142" s="170" t="s">
        <v>88</v>
      </c>
      <c r="AY142" s="7" t="s">
        <v>177</v>
      </c>
      <c r="BE142" s="93">
        <f t="shared" si="9"/>
        <v>0</v>
      </c>
      <c r="BF142" s="93">
        <f t="shared" si="10"/>
        <v>0</v>
      </c>
      <c r="BG142" s="93">
        <f t="shared" si="11"/>
        <v>0</v>
      </c>
      <c r="BH142" s="93">
        <f t="shared" si="12"/>
        <v>0</v>
      </c>
      <c r="BI142" s="93">
        <f t="shared" si="13"/>
        <v>0</v>
      </c>
      <c r="BJ142" s="7" t="s">
        <v>88</v>
      </c>
      <c r="BK142" s="93">
        <f t="shared" si="14"/>
        <v>0</v>
      </c>
      <c r="BL142" s="7" t="s">
        <v>301</v>
      </c>
      <c r="BM142" s="170" t="s">
        <v>250</v>
      </c>
    </row>
    <row r="143" spans="2:65" s="20" customFormat="1" ht="66.75" customHeight="1">
      <c r="B143" s="130"/>
      <c r="C143" s="159" t="s">
        <v>212</v>
      </c>
      <c r="D143" s="159" t="s">
        <v>179</v>
      </c>
      <c r="E143" s="160" t="s">
        <v>950</v>
      </c>
      <c r="F143" s="161" t="s">
        <v>951</v>
      </c>
      <c r="G143" s="162" t="s">
        <v>941</v>
      </c>
      <c r="H143" s="163">
        <v>1</v>
      </c>
      <c r="I143" s="164"/>
      <c r="J143" s="165">
        <f t="shared" si="5"/>
        <v>0</v>
      </c>
      <c r="K143" s="166"/>
      <c r="L143" s="21"/>
      <c r="M143" s="167"/>
      <c r="N143" s="129" t="s">
        <v>41</v>
      </c>
      <c r="P143" s="168">
        <f t="shared" si="6"/>
        <v>0</v>
      </c>
      <c r="Q143" s="168">
        <v>0</v>
      </c>
      <c r="R143" s="168">
        <f t="shared" si="7"/>
        <v>0</v>
      </c>
      <c r="S143" s="168">
        <v>0</v>
      </c>
      <c r="T143" s="169">
        <f t="shared" si="8"/>
        <v>0</v>
      </c>
      <c r="AR143" s="170" t="s">
        <v>301</v>
      </c>
      <c r="AT143" s="170" t="s">
        <v>179</v>
      </c>
      <c r="AU143" s="170" t="s">
        <v>88</v>
      </c>
      <c r="AY143" s="7" t="s">
        <v>177</v>
      </c>
      <c r="BE143" s="93">
        <f t="shared" si="9"/>
        <v>0</v>
      </c>
      <c r="BF143" s="93">
        <f t="shared" si="10"/>
        <v>0</v>
      </c>
      <c r="BG143" s="93">
        <f t="shared" si="11"/>
        <v>0</v>
      </c>
      <c r="BH143" s="93">
        <f t="shared" si="12"/>
        <v>0</v>
      </c>
      <c r="BI143" s="93">
        <f t="shared" si="13"/>
        <v>0</v>
      </c>
      <c r="BJ143" s="7" t="s">
        <v>88</v>
      </c>
      <c r="BK143" s="93">
        <f t="shared" si="14"/>
        <v>0</v>
      </c>
      <c r="BL143" s="7" t="s">
        <v>301</v>
      </c>
      <c r="BM143" s="170" t="s">
        <v>259</v>
      </c>
    </row>
    <row r="144" spans="2:65" s="20" customFormat="1" ht="16.5" customHeight="1">
      <c r="B144" s="130"/>
      <c r="C144" s="159" t="s">
        <v>233</v>
      </c>
      <c r="D144" s="159" t="s">
        <v>179</v>
      </c>
      <c r="E144" s="160" t="s">
        <v>952</v>
      </c>
      <c r="F144" s="161" t="s">
        <v>953</v>
      </c>
      <c r="G144" s="162" t="s">
        <v>366</v>
      </c>
      <c r="H144" s="163">
        <v>1</v>
      </c>
      <c r="I144" s="164"/>
      <c r="J144" s="165">
        <f t="shared" si="5"/>
        <v>0</v>
      </c>
      <c r="K144" s="166"/>
      <c r="L144" s="21"/>
      <c r="M144" s="167"/>
      <c r="N144" s="129" t="s">
        <v>41</v>
      </c>
      <c r="P144" s="168">
        <f t="shared" si="6"/>
        <v>0</v>
      </c>
      <c r="Q144" s="168">
        <v>0</v>
      </c>
      <c r="R144" s="168">
        <f t="shared" si="7"/>
        <v>0</v>
      </c>
      <c r="S144" s="168">
        <v>0</v>
      </c>
      <c r="T144" s="169">
        <f t="shared" si="8"/>
        <v>0</v>
      </c>
      <c r="AR144" s="170" t="s">
        <v>301</v>
      </c>
      <c r="AT144" s="170" t="s">
        <v>179</v>
      </c>
      <c r="AU144" s="170" t="s">
        <v>88</v>
      </c>
      <c r="AY144" s="7" t="s">
        <v>177</v>
      </c>
      <c r="BE144" s="93">
        <f t="shared" si="9"/>
        <v>0</v>
      </c>
      <c r="BF144" s="93">
        <f t="shared" si="10"/>
        <v>0</v>
      </c>
      <c r="BG144" s="93">
        <f t="shared" si="11"/>
        <v>0</v>
      </c>
      <c r="BH144" s="93">
        <f t="shared" si="12"/>
        <v>0</v>
      </c>
      <c r="BI144" s="93">
        <f t="shared" si="13"/>
        <v>0</v>
      </c>
      <c r="BJ144" s="7" t="s">
        <v>88</v>
      </c>
      <c r="BK144" s="93">
        <f t="shared" si="14"/>
        <v>0</v>
      </c>
      <c r="BL144" s="7" t="s">
        <v>301</v>
      </c>
      <c r="BM144" s="170" t="s">
        <v>289</v>
      </c>
    </row>
    <row r="145" spans="2:65" s="20" customFormat="1" ht="16.5" customHeight="1">
      <c r="B145" s="130"/>
      <c r="C145" s="159" t="s">
        <v>237</v>
      </c>
      <c r="D145" s="159" t="s">
        <v>179</v>
      </c>
      <c r="E145" s="160" t="s">
        <v>944</v>
      </c>
      <c r="F145" s="161" t="s">
        <v>945</v>
      </c>
      <c r="G145" s="162" t="s">
        <v>366</v>
      </c>
      <c r="H145" s="163">
        <v>1</v>
      </c>
      <c r="I145" s="164"/>
      <c r="J145" s="165">
        <f t="shared" si="5"/>
        <v>0</v>
      </c>
      <c r="K145" s="166"/>
      <c r="L145" s="21"/>
      <c r="M145" s="167"/>
      <c r="N145" s="129" t="s">
        <v>41</v>
      </c>
      <c r="P145" s="168">
        <f t="shared" si="6"/>
        <v>0</v>
      </c>
      <c r="Q145" s="168">
        <v>0</v>
      </c>
      <c r="R145" s="168">
        <f t="shared" si="7"/>
        <v>0</v>
      </c>
      <c r="S145" s="168">
        <v>0</v>
      </c>
      <c r="T145" s="169">
        <f t="shared" si="8"/>
        <v>0</v>
      </c>
      <c r="AR145" s="170" t="s">
        <v>301</v>
      </c>
      <c r="AT145" s="170" t="s">
        <v>179</v>
      </c>
      <c r="AU145" s="170" t="s">
        <v>88</v>
      </c>
      <c r="AY145" s="7" t="s">
        <v>177</v>
      </c>
      <c r="BE145" s="93">
        <f t="shared" si="9"/>
        <v>0</v>
      </c>
      <c r="BF145" s="93">
        <f t="shared" si="10"/>
        <v>0</v>
      </c>
      <c r="BG145" s="93">
        <f t="shared" si="11"/>
        <v>0</v>
      </c>
      <c r="BH145" s="93">
        <f t="shared" si="12"/>
        <v>0</v>
      </c>
      <c r="BI145" s="93">
        <f t="shared" si="13"/>
        <v>0</v>
      </c>
      <c r="BJ145" s="7" t="s">
        <v>88</v>
      </c>
      <c r="BK145" s="93">
        <f t="shared" si="14"/>
        <v>0</v>
      </c>
      <c r="BL145" s="7" t="s">
        <v>301</v>
      </c>
      <c r="BM145" s="170" t="s">
        <v>301</v>
      </c>
    </row>
    <row r="146" spans="2:65" s="20" customFormat="1" ht="16.5" customHeight="1">
      <c r="B146" s="130"/>
      <c r="C146" s="159" t="s">
        <v>242</v>
      </c>
      <c r="D146" s="159" t="s">
        <v>179</v>
      </c>
      <c r="E146" s="160" t="s">
        <v>954</v>
      </c>
      <c r="F146" s="161" t="s">
        <v>955</v>
      </c>
      <c r="G146" s="162" t="s">
        <v>366</v>
      </c>
      <c r="H146" s="163">
        <v>2</v>
      </c>
      <c r="I146" s="164"/>
      <c r="J146" s="165">
        <f t="shared" si="5"/>
        <v>0</v>
      </c>
      <c r="K146" s="166"/>
      <c r="L146" s="21"/>
      <c r="M146" s="167"/>
      <c r="N146" s="129" t="s">
        <v>41</v>
      </c>
      <c r="P146" s="168">
        <f t="shared" si="6"/>
        <v>0</v>
      </c>
      <c r="Q146" s="168">
        <v>0</v>
      </c>
      <c r="R146" s="168">
        <f t="shared" si="7"/>
        <v>0</v>
      </c>
      <c r="S146" s="168">
        <v>0</v>
      </c>
      <c r="T146" s="169">
        <f t="shared" si="8"/>
        <v>0</v>
      </c>
      <c r="AR146" s="170" t="s">
        <v>301</v>
      </c>
      <c r="AT146" s="170" t="s">
        <v>179</v>
      </c>
      <c r="AU146" s="170" t="s">
        <v>88</v>
      </c>
      <c r="AY146" s="7" t="s">
        <v>177</v>
      </c>
      <c r="BE146" s="93">
        <f t="shared" si="9"/>
        <v>0</v>
      </c>
      <c r="BF146" s="93">
        <f t="shared" si="10"/>
        <v>0</v>
      </c>
      <c r="BG146" s="93">
        <f t="shared" si="11"/>
        <v>0</v>
      </c>
      <c r="BH146" s="93">
        <f t="shared" si="12"/>
        <v>0</v>
      </c>
      <c r="BI146" s="93">
        <f t="shared" si="13"/>
        <v>0</v>
      </c>
      <c r="BJ146" s="7" t="s">
        <v>88</v>
      </c>
      <c r="BK146" s="93">
        <f t="shared" si="14"/>
        <v>0</v>
      </c>
      <c r="BL146" s="7" t="s">
        <v>301</v>
      </c>
      <c r="BM146" s="170" t="s">
        <v>309</v>
      </c>
    </row>
    <row r="147" spans="2:65" s="20" customFormat="1" ht="16.5" customHeight="1">
      <c r="B147" s="130"/>
      <c r="C147" s="159" t="s">
        <v>250</v>
      </c>
      <c r="D147" s="159" t="s">
        <v>179</v>
      </c>
      <c r="E147" s="160" t="s">
        <v>948</v>
      </c>
      <c r="F147" s="161" t="s">
        <v>949</v>
      </c>
      <c r="G147" s="162" t="s">
        <v>941</v>
      </c>
      <c r="H147" s="163">
        <v>1</v>
      </c>
      <c r="I147" s="164"/>
      <c r="J147" s="165">
        <f t="shared" si="5"/>
        <v>0</v>
      </c>
      <c r="K147" s="166"/>
      <c r="L147" s="21"/>
      <c r="M147" s="167"/>
      <c r="N147" s="129" t="s">
        <v>41</v>
      </c>
      <c r="P147" s="168">
        <f t="shared" si="6"/>
        <v>0</v>
      </c>
      <c r="Q147" s="168">
        <v>0</v>
      </c>
      <c r="R147" s="168">
        <f t="shared" si="7"/>
        <v>0</v>
      </c>
      <c r="S147" s="168">
        <v>0</v>
      </c>
      <c r="T147" s="169">
        <f t="shared" si="8"/>
        <v>0</v>
      </c>
      <c r="AR147" s="170" t="s">
        <v>301</v>
      </c>
      <c r="AT147" s="170" t="s">
        <v>179</v>
      </c>
      <c r="AU147" s="170" t="s">
        <v>88</v>
      </c>
      <c r="AY147" s="7" t="s">
        <v>177</v>
      </c>
      <c r="BE147" s="93">
        <f t="shared" si="9"/>
        <v>0</v>
      </c>
      <c r="BF147" s="93">
        <f t="shared" si="10"/>
        <v>0</v>
      </c>
      <c r="BG147" s="93">
        <f t="shared" si="11"/>
        <v>0</v>
      </c>
      <c r="BH147" s="93">
        <f t="shared" si="12"/>
        <v>0</v>
      </c>
      <c r="BI147" s="93">
        <f t="shared" si="13"/>
        <v>0</v>
      </c>
      <c r="BJ147" s="7" t="s">
        <v>88</v>
      </c>
      <c r="BK147" s="93">
        <f t="shared" si="14"/>
        <v>0</v>
      </c>
      <c r="BL147" s="7" t="s">
        <v>301</v>
      </c>
      <c r="BM147" s="170" t="s">
        <v>320</v>
      </c>
    </row>
    <row r="148" spans="2:65" s="20" customFormat="1" ht="16.5" customHeight="1">
      <c r="B148" s="130"/>
      <c r="C148" s="159" t="s">
        <v>255</v>
      </c>
      <c r="D148" s="159" t="s">
        <v>179</v>
      </c>
      <c r="E148" s="160" t="s">
        <v>956</v>
      </c>
      <c r="F148" s="161" t="s">
        <v>957</v>
      </c>
      <c r="G148" s="162" t="s">
        <v>366</v>
      </c>
      <c r="H148" s="163">
        <v>1</v>
      </c>
      <c r="I148" s="164"/>
      <c r="J148" s="165">
        <f t="shared" si="5"/>
        <v>0</v>
      </c>
      <c r="K148" s="166"/>
      <c r="L148" s="21"/>
      <c r="M148" s="167"/>
      <c r="N148" s="129" t="s">
        <v>41</v>
      </c>
      <c r="P148" s="168">
        <f t="shared" si="6"/>
        <v>0</v>
      </c>
      <c r="Q148" s="168">
        <v>0</v>
      </c>
      <c r="R148" s="168">
        <f t="shared" si="7"/>
        <v>0</v>
      </c>
      <c r="S148" s="168">
        <v>0</v>
      </c>
      <c r="T148" s="169">
        <f t="shared" si="8"/>
        <v>0</v>
      </c>
      <c r="AR148" s="170" t="s">
        <v>301</v>
      </c>
      <c r="AT148" s="170" t="s">
        <v>179</v>
      </c>
      <c r="AU148" s="170" t="s">
        <v>88</v>
      </c>
      <c r="AY148" s="7" t="s">
        <v>177</v>
      </c>
      <c r="BE148" s="93">
        <f t="shared" si="9"/>
        <v>0</v>
      </c>
      <c r="BF148" s="93">
        <f t="shared" si="10"/>
        <v>0</v>
      </c>
      <c r="BG148" s="93">
        <f t="shared" si="11"/>
        <v>0</v>
      </c>
      <c r="BH148" s="93">
        <f t="shared" si="12"/>
        <v>0</v>
      </c>
      <c r="BI148" s="93">
        <f t="shared" si="13"/>
        <v>0</v>
      </c>
      <c r="BJ148" s="7" t="s">
        <v>88</v>
      </c>
      <c r="BK148" s="93">
        <f t="shared" si="14"/>
        <v>0</v>
      </c>
      <c r="BL148" s="7" t="s">
        <v>301</v>
      </c>
      <c r="BM148" s="170" t="s">
        <v>335</v>
      </c>
    </row>
    <row r="149" spans="2:65" s="20" customFormat="1" ht="16.5" customHeight="1">
      <c r="B149" s="130"/>
      <c r="C149" s="159" t="s">
        <v>259</v>
      </c>
      <c r="D149" s="159" t="s">
        <v>179</v>
      </c>
      <c r="E149" s="160" t="s">
        <v>958</v>
      </c>
      <c r="F149" s="161" t="s">
        <v>959</v>
      </c>
      <c r="G149" s="162" t="s">
        <v>366</v>
      </c>
      <c r="H149" s="163">
        <v>1</v>
      </c>
      <c r="I149" s="164"/>
      <c r="J149" s="165">
        <f t="shared" si="5"/>
        <v>0</v>
      </c>
      <c r="K149" s="166"/>
      <c r="L149" s="21"/>
      <c r="M149" s="167"/>
      <c r="N149" s="129" t="s">
        <v>41</v>
      </c>
      <c r="P149" s="168">
        <f t="shared" si="6"/>
        <v>0</v>
      </c>
      <c r="Q149" s="168">
        <v>0</v>
      </c>
      <c r="R149" s="168">
        <f t="shared" si="7"/>
        <v>0</v>
      </c>
      <c r="S149" s="168">
        <v>0</v>
      </c>
      <c r="T149" s="169">
        <f t="shared" si="8"/>
        <v>0</v>
      </c>
      <c r="AR149" s="170" t="s">
        <v>301</v>
      </c>
      <c r="AT149" s="170" t="s">
        <v>179</v>
      </c>
      <c r="AU149" s="170" t="s">
        <v>88</v>
      </c>
      <c r="AY149" s="7" t="s">
        <v>177</v>
      </c>
      <c r="BE149" s="93">
        <f t="shared" si="9"/>
        <v>0</v>
      </c>
      <c r="BF149" s="93">
        <f t="shared" si="10"/>
        <v>0</v>
      </c>
      <c r="BG149" s="93">
        <f t="shared" si="11"/>
        <v>0</v>
      </c>
      <c r="BH149" s="93">
        <f t="shared" si="12"/>
        <v>0</v>
      </c>
      <c r="BI149" s="93">
        <f t="shared" si="13"/>
        <v>0</v>
      </c>
      <c r="BJ149" s="7" t="s">
        <v>88</v>
      </c>
      <c r="BK149" s="93">
        <f t="shared" si="14"/>
        <v>0</v>
      </c>
      <c r="BL149" s="7" t="s">
        <v>301</v>
      </c>
      <c r="BM149" s="170" t="s">
        <v>346</v>
      </c>
    </row>
    <row r="150" spans="2:65" s="20" customFormat="1" ht="24.15" customHeight="1">
      <c r="B150" s="130"/>
      <c r="C150" s="159" t="s">
        <v>264</v>
      </c>
      <c r="D150" s="159" t="s">
        <v>179</v>
      </c>
      <c r="E150" s="160" t="s">
        <v>960</v>
      </c>
      <c r="F150" s="161" t="s">
        <v>961</v>
      </c>
      <c r="G150" s="162" t="s">
        <v>366</v>
      </c>
      <c r="H150" s="163">
        <v>1</v>
      </c>
      <c r="I150" s="164"/>
      <c r="J150" s="165">
        <f t="shared" si="5"/>
        <v>0</v>
      </c>
      <c r="K150" s="166"/>
      <c r="L150" s="21"/>
      <c r="M150" s="167"/>
      <c r="N150" s="129" t="s">
        <v>41</v>
      </c>
      <c r="P150" s="168">
        <f t="shared" si="6"/>
        <v>0</v>
      </c>
      <c r="Q150" s="168">
        <v>0</v>
      </c>
      <c r="R150" s="168">
        <f t="shared" si="7"/>
        <v>0</v>
      </c>
      <c r="S150" s="168">
        <v>0</v>
      </c>
      <c r="T150" s="169">
        <f t="shared" si="8"/>
        <v>0</v>
      </c>
      <c r="AR150" s="170" t="s">
        <v>301</v>
      </c>
      <c r="AT150" s="170" t="s">
        <v>179</v>
      </c>
      <c r="AU150" s="170" t="s">
        <v>88</v>
      </c>
      <c r="AY150" s="7" t="s">
        <v>177</v>
      </c>
      <c r="BE150" s="93">
        <f t="shared" si="9"/>
        <v>0</v>
      </c>
      <c r="BF150" s="93">
        <f t="shared" si="10"/>
        <v>0</v>
      </c>
      <c r="BG150" s="93">
        <f t="shared" si="11"/>
        <v>0</v>
      </c>
      <c r="BH150" s="93">
        <f t="shared" si="12"/>
        <v>0</v>
      </c>
      <c r="BI150" s="93">
        <f t="shared" si="13"/>
        <v>0</v>
      </c>
      <c r="BJ150" s="7" t="s">
        <v>88</v>
      </c>
      <c r="BK150" s="93">
        <f t="shared" si="14"/>
        <v>0</v>
      </c>
      <c r="BL150" s="7" t="s">
        <v>301</v>
      </c>
      <c r="BM150" s="170" t="s">
        <v>359</v>
      </c>
    </row>
    <row r="151" spans="2:65" s="20" customFormat="1" ht="24.15" customHeight="1">
      <c r="B151" s="130"/>
      <c r="C151" s="159" t="s">
        <v>289</v>
      </c>
      <c r="D151" s="159" t="s">
        <v>179</v>
      </c>
      <c r="E151" s="160" t="s">
        <v>962</v>
      </c>
      <c r="F151" s="161" t="s">
        <v>963</v>
      </c>
      <c r="G151" s="162" t="s">
        <v>366</v>
      </c>
      <c r="H151" s="163">
        <v>1</v>
      </c>
      <c r="I151" s="164"/>
      <c r="J151" s="165">
        <f t="shared" si="5"/>
        <v>0</v>
      </c>
      <c r="K151" s="166"/>
      <c r="L151" s="21"/>
      <c r="M151" s="167"/>
      <c r="N151" s="129" t="s">
        <v>41</v>
      </c>
      <c r="P151" s="168">
        <f t="shared" si="6"/>
        <v>0</v>
      </c>
      <c r="Q151" s="168">
        <v>0</v>
      </c>
      <c r="R151" s="168">
        <f t="shared" si="7"/>
        <v>0</v>
      </c>
      <c r="S151" s="168">
        <v>0</v>
      </c>
      <c r="T151" s="169">
        <f t="shared" si="8"/>
        <v>0</v>
      </c>
      <c r="AR151" s="170" t="s">
        <v>301</v>
      </c>
      <c r="AT151" s="170" t="s">
        <v>179</v>
      </c>
      <c r="AU151" s="170" t="s">
        <v>88</v>
      </c>
      <c r="AY151" s="7" t="s">
        <v>177</v>
      </c>
      <c r="BE151" s="93">
        <f t="shared" si="9"/>
        <v>0</v>
      </c>
      <c r="BF151" s="93">
        <f t="shared" si="10"/>
        <v>0</v>
      </c>
      <c r="BG151" s="93">
        <f t="shared" si="11"/>
        <v>0</v>
      </c>
      <c r="BH151" s="93">
        <f t="shared" si="12"/>
        <v>0</v>
      </c>
      <c r="BI151" s="93">
        <f t="shared" si="13"/>
        <v>0</v>
      </c>
      <c r="BJ151" s="7" t="s">
        <v>88</v>
      </c>
      <c r="BK151" s="93">
        <f t="shared" si="14"/>
        <v>0</v>
      </c>
      <c r="BL151" s="7" t="s">
        <v>301</v>
      </c>
      <c r="BM151" s="170" t="s">
        <v>370</v>
      </c>
    </row>
    <row r="152" spans="2:65" s="20" customFormat="1" ht="16.5" customHeight="1">
      <c r="B152" s="130"/>
      <c r="C152" s="159" t="s">
        <v>294</v>
      </c>
      <c r="D152" s="159" t="s">
        <v>179</v>
      </c>
      <c r="E152" s="160" t="s">
        <v>964</v>
      </c>
      <c r="F152" s="161" t="s">
        <v>965</v>
      </c>
      <c r="G152" s="162" t="s">
        <v>366</v>
      </c>
      <c r="H152" s="163">
        <v>11</v>
      </c>
      <c r="I152" s="164"/>
      <c r="J152" s="165">
        <f t="shared" si="5"/>
        <v>0</v>
      </c>
      <c r="K152" s="166"/>
      <c r="L152" s="21"/>
      <c r="M152" s="167"/>
      <c r="N152" s="129" t="s">
        <v>41</v>
      </c>
      <c r="P152" s="168">
        <f t="shared" si="6"/>
        <v>0</v>
      </c>
      <c r="Q152" s="168">
        <v>0</v>
      </c>
      <c r="R152" s="168">
        <f t="shared" si="7"/>
        <v>0</v>
      </c>
      <c r="S152" s="168">
        <v>0</v>
      </c>
      <c r="T152" s="169">
        <f t="shared" si="8"/>
        <v>0</v>
      </c>
      <c r="AR152" s="170" t="s">
        <v>301</v>
      </c>
      <c r="AT152" s="170" t="s">
        <v>179</v>
      </c>
      <c r="AU152" s="170" t="s">
        <v>88</v>
      </c>
      <c r="AY152" s="7" t="s">
        <v>177</v>
      </c>
      <c r="BE152" s="93">
        <f t="shared" si="9"/>
        <v>0</v>
      </c>
      <c r="BF152" s="93">
        <f t="shared" si="10"/>
        <v>0</v>
      </c>
      <c r="BG152" s="93">
        <f t="shared" si="11"/>
        <v>0</v>
      </c>
      <c r="BH152" s="93">
        <f t="shared" si="12"/>
        <v>0</v>
      </c>
      <c r="BI152" s="93">
        <f t="shared" si="13"/>
        <v>0</v>
      </c>
      <c r="BJ152" s="7" t="s">
        <v>88</v>
      </c>
      <c r="BK152" s="93">
        <f t="shared" si="14"/>
        <v>0</v>
      </c>
      <c r="BL152" s="7" t="s">
        <v>301</v>
      </c>
      <c r="BM152" s="170" t="s">
        <v>380</v>
      </c>
    </row>
    <row r="153" spans="2:65" s="20" customFormat="1" ht="24.15" customHeight="1">
      <c r="B153" s="130"/>
      <c r="C153" s="159" t="s">
        <v>301</v>
      </c>
      <c r="D153" s="159" t="s">
        <v>179</v>
      </c>
      <c r="E153" s="160" t="s">
        <v>966</v>
      </c>
      <c r="F153" s="161" t="s">
        <v>967</v>
      </c>
      <c r="G153" s="162" t="s">
        <v>968</v>
      </c>
      <c r="H153" s="163">
        <v>1</v>
      </c>
      <c r="I153" s="164"/>
      <c r="J153" s="165">
        <f t="shared" si="5"/>
        <v>0</v>
      </c>
      <c r="K153" s="166"/>
      <c r="L153" s="21"/>
      <c r="M153" s="167"/>
      <c r="N153" s="129" t="s">
        <v>41</v>
      </c>
      <c r="P153" s="168">
        <f t="shared" si="6"/>
        <v>0</v>
      </c>
      <c r="Q153" s="168">
        <v>0</v>
      </c>
      <c r="R153" s="168">
        <f t="shared" si="7"/>
        <v>0</v>
      </c>
      <c r="S153" s="168">
        <v>0</v>
      </c>
      <c r="T153" s="169">
        <f t="shared" si="8"/>
        <v>0</v>
      </c>
      <c r="AR153" s="170" t="s">
        <v>301</v>
      </c>
      <c r="AT153" s="170" t="s">
        <v>179</v>
      </c>
      <c r="AU153" s="170" t="s">
        <v>88</v>
      </c>
      <c r="AY153" s="7" t="s">
        <v>177</v>
      </c>
      <c r="BE153" s="93">
        <f t="shared" si="9"/>
        <v>0</v>
      </c>
      <c r="BF153" s="93">
        <f t="shared" si="10"/>
        <v>0</v>
      </c>
      <c r="BG153" s="93">
        <f t="shared" si="11"/>
        <v>0</v>
      </c>
      <c r="BH153" s="93">
        <f t="shared" si="12"/>
        <v>0</v>
      </c>
      <c r="BI153" s="93">
        <f t="shared" si="13"/>
        <v>0</v>
      </c>
      <c r="BJ153" s="7" t="s">
        <v>88</v>
      </c>
      <c r="BK153" s="93">
        <f t="shared" si="14"/>
        <v>0</v>
      </c>
      <c r="BL153" s="7" t="s">
        <v>301</v>
      </c>
      <c r="BM153" s="170" t="s">
        <v>395</v>
      </c>
    </row>
    <row r="154" spans="2:65" s="20" customFormat="1" ht="24.15" customHeight="1">
      <c r="B154" s="130"/>
      <c r="C154" s="159" t="s">
        <v>305</v>
      </c>
      <c r="D154" s="159" t="s">
        <v>179</v>
      </c>
      <c r="E154" s="160" t="s">
        <v>969</v>
      </c>
      <c r="F154" s="161" t="s">
        <v>970</v>
      </c>
      <c r="G154" s="162" t="s">
        <v>968</v>
      </c>
      <c r="H154" s="163">
        <v>1</v>
      </c>
      <c r="I154" s="164"/>
      <c r="J154" s="165">
        <f t="shared" si="5"/>
        <v>0</v>
      </c>
      <c r="K154" s="166"/>
      <c r="L154" s="21"/>
      <c r="M154" s="167"/>
      <c r="N154" s="129" t="s">
        <v>41</v>
      </c>
      <c r="P154" s="168">
        <f t="shared" si="6"/>
        <v>0</v>
      </c>
      <c r="Q154" s="168">
        <v>0</v>
      </c>
      <c r="R154" s="168">
        <f t="shared" si="7"/>
        <v>0</v>
      </c>
      <c r="S154" s="168">
        <v>0</v>
      </c>
      <c r="T154" s="169">
        <f t="shared" si="8"/>
        <v>0</v>
      </c>
      <c r="AR154" s="170" t="s">
        <v>301</v>
      </c>
      <c r="AT154" s="170" t="s">
        <v>179</v>
      </c>
      <c r="AU154" s="170" t="s">
        <v>88</v>
      </c>
      <c r="AY154" s="7" t="s">
        <v>177</v>
      </c>
      <c r="BE154" s="93">
        <f t="shared" si="9"/>
        <v>0</v>
      </c>
      <c r="BF154" s="93">
        <f t="shared" si="10"/>
        <v>0</v>
      </c>
      <c r="BG154" s="93">
        <f t="shared" si="11"/>
        <v>0</v>
      </c>
      <c r="BH154" s="93">
        <f t="shared" si="12"/>
        <v>0</v>
      </c>
      <c r="BI154" s="93">
        <f t="shared" si="13"/>
        <v>0</v>
      </c>
      <c r="BJ154" s="7" t="s">
        <v>88</v>
      </c>
      <c r="BK154" s="93">
        <f t="shared" si="14"/>
        <v>0</v>
      </c>
      <c r="BL154" s="7" t="s">
        <v>301</v>
      </c>
      <c r="BM154" s="170" t="s">
        <v>403</v>
      </c>
    </row>
    <row r="155" spans="2:65" s="20" customFormat="1" ht="24.15" customHeight="1">
      <c r="B155" s="130"/>
      <c r="C155" s="159" t="s">
        <v>309</v>
      </c>
      <c r="D155" s="159" t="s">
        <v>179</v>
      </c>
      <c r="E155" s="160" t="s">
        <v>971</v>
      </c>
      <c r="F155" s="161" t="s">
        <v>972</v>
      </c>
      <c r="G155" s="162" t="s">
        <v>968</v>
      </c>
      <c r="H155" s="163">
        <v>4</v>
      </c>
      <c r="I155" s="164"/>
      <c r="J155" s="165">
        <f t="shared" si="5"/>
        <v>0</v>
      </c>
      <c r="K155" s="166"/>
      <c r="L155" s="21"/>
      <c r="M155" s="167"/>
      <c r="N155" s="129" t="s">
        <v>41</v>
      </c>
      <c r="P155" s="168">
        <f t="shared" si="6"/>
        <v>0</v>
      </c>
      <c r="Q155" s="168">
        <v>0</v>
      </c>
      <c r="R155" s="168">
        <f t="shared" si="7"/>
        <v>0</v>
      </c>
      <c r="S155" s="168">
        <v>0</v>
      </c>
      <c r="T155" s="169">
        <f t="shared" si="8"/>
        <v>0</v>
      </c>
      <c r="AR155" s="170" t="s">
        <v>301</v>
      </c>
      <c r="AT155" s="170" t="s">
        <v>179</v>
      </c>
      <c r="AU155" s="170" t="s">
        <v>88</v>
      </c>
      <c r="AY155" s="7" t="s">
        <v>177</v>
      </c>
      <c r="BE155" s="93">
        <f t="shared" si="9"/>
        <v>0</v>
      </c>
      <c r="BF155" s="93">
        <f t="shared" si="10"/>
        <v>0</v>
      </c>
      <c r="BG155" s="93">
        <f t="shared" si="11"/>
        <v>0</v>
      </c>
      <c r="BH155" s="93">
        <f t="shared" si="12"/>
        <v>0</v>
      </c>
      <c r="BI155" s="93">
        <f t="shared" si="13"/>
        <v>0</v>
      </c>
      <c r="BJ155" s="7" t="s">
        <v>88</v>
      </c>
      <c r="BK155" s="93">
        <f t="shared" si="14"/>
        <v>0</v>
      </c>
      <c r="BL155" s="7" t="s">
        <v>301</v>
      </c>
      <c r="BM155" s="170" t="s">
        <v>413</v>
      </c>
    </row>
    <row r="156" spans="2:65" s="20" customFormat="1" ht="24.15" customHeight="1">
      <c r="B156" s="130"/>
      <c r="C156" s="159" t="s">
        <v>315</v>
      </c>
      <c r="D156" s="159" t="s">
        <v>179</v>
      </c>
      <c r="E156" s="160" t="s">
        <v>973</v>
      </c>
      <c r="F156" s="161" t="s">
        <v>974</v>
      </c>
      <c r="G156" s="162" t="s">
        <v>968</v>
      </c>
      <c r="H156" s="163">
        <v>4</v>
      </c>
      <c r="I156" s="164"/>
      <c r="J156" s="165">
        <f t="shared" si="5"/>
        <v>0</v>
      </c>
      <c r="K156" s="166"/>
      <c r="L156" s="21"/>
      <c r="M156" s="167"/>
      <c r="N156" s="129" t="s">
        <v>41</v>
      </c>
      <c r="P156" s="168">
        <f t="shared" si="6"/>
        <v>0</v>
      </c>
      <c r="Q156" s="168">
        <v>0</v>
      </c>
      <c r="R156" s="168">
        <f t="shared" si="7"/>
        <v>0</v>
      </c>
      <c r="S156" s="168">
        <v>0</v>
      </c>
      <c r="T156" s="169">
        <f t="shared" si="8"/>
        <v>0</v>
      </c>
      <c r="AR156" s="170" t="s">
        <v>301</v>
      </c>
      <c r="AT156" s="170" t="s">
        <v>179</v>
      </c>
      <c r="AU156" s="170" t="s">
        <v>88</v>
      </c>
      <c r="AY156" s="7" t="s">
        <v>177</v>
      </c>
      <c r="BE156" s="93">
        <f t="shared" si="9"/>
        <v>0</v>
      </c>
      <c r="BF156" s="93">
        <f t="shared" si="10"/>
        <v>0</v>
      </c>
      <c r="BG156" s="93">
        <f t="shared" si="11"/>
        <v>0</v>
      </c>
      <c r="BH156" s="93">
        <f t="shared" si="12"/>
        <v>0</v>
      </c>
      <c r="BI156" s="93">
        <f t="shared" si="13"/>
        <v>0</v>
      </c>
      <c r="BJ156" s="7" t="s">
        <v>88</v>
      </c>
      <c r="BK156" s="93">
        <f t="shared" si="14"/>
        <v>0</v>
      </c>
      <c r="BL156" s="7" t="s">
        <v>301</v>
      </c>
      <c r="BM156" s="170" t="s">
        <v>424</v>
      </c>
    </row>
    <row r="157" spans="2:65" s="20" customFormat="1" ht="24.15" customHeight="1">
      <c r="B157" s="130"/>
      <c r="C157" s="159" t="s">
        <v>320</v>
      </c>
      <c r="D157" s="159" t="s">
        <v>179</v>
      </c>
      <c r="E157" s="160" t="s">
        <v>975</v>
      </c>
      <c r="F157" s="161" t="s">
        <v>976</v>
      </c>
      <c r="G157" s="162" t="s">
        <v>968</v>
      </c>
      <c r="H157" s="163">
        <v>30</v>
      </c>
      <c r="I157" s="164"/>
      <c r="J157" s="165">
        <f t="shared" si="5"/>
        <v>0</v>
      </c>
      <c r="K157" s="166"/>
      <c r="L157" s="21"/>
      <c r="M157" s="167"/>
      <c r="N157" s="129" t="s">
        <v>41</v>
      </c>
      <c r="P157" s="168">
        <f t="shared" si="6"/>
        <v>0</v>
      </c>
      <c r="Q157" s="168">
        <v>0</v>
      </c>
      <c r="R157" s="168">
        <f t="shared" si="7"/>
        <v>0</v>
      </c>
      <c r="S157" s="168">
        <v>0</v>
      </c>
      <c r="T157" s="169">
        <f t="shared" si="8"/>
        <v>0</v>
      </c>
      <c r="AR157" s="170" t="s">
        <v>301</v>
      </c>
      <c r="AT157" s="170" t="s">
        <v>179</v>
      </c>
      <c r="AU157" s="170" t="s">
        <v>88</v>
      </c>
      <c r="AY157" s="7" t="s">
        <v>177</v>
      </c>
      <c r="BE157" s="93">
        <f t="shared" si="9"/>
        <v>0</v>
      </c>
      <c r="BF157" s="93">
        <f t="shared" si="10"/>
        <v>0</v>
      </c>
      <c r="BG157" s="93">
        <f t="shared" si="11"/>
        <v>0</v>
      </c>
      <c r="BH157" s="93">
        <f t="shared" si="12"/>
        <v>0</v>
      </c>
      <c r="BI157" s="93">
        <f t="shared" si="13"/>
        <v>0</v>
      </c>
      <c r="BJ157" s="7" t="s">
        <v>88</v>
      </c>
      <c r="BK157" s="93">
        <f t="shared" si="14"/>
        <v>0</v>
      </c>
      <c r="BL157" s="7" t="s">
        <v>301</v>
      </c>
      <c r="BM157" s="170" t="s">
        <v>438</v>
      </c>
    </row>
    <row r="158" spans="2:65" s="20" customFormat="1" ht="24.15" customHeight="1">
      <c r="B158" s="130"/>
      <c r="C158" s="159" t="s">
        <v>327</v>
      </c>
      <c r="D158" s="159" t="s">
        <v>179</v>
      </c>
      <c r="E158" s="160" t="s">
        <v>977</v>
      </c>
      <c r="F158" s="161" t="s">
        <v>978</v>
      </c>
      <c r="G158" s="162" t="s">
        <v>968</v>
      </c>
      <c r="H158" s="163">
        <v>22</v>
      </c>
      <c r="I158" s="164"/>
      <c r="J158" s="165">
        <f t="shared" si="5"/>
        <v>0</v>
      </c>
      <c r="K158" s="166"/>
      <c r="L158" s="21"/>
      <c r="M158" s="167"/>
      <c r="N158" s="129" t="s">
        <v>41</v>
      </c>
      <c r="P158" s="168">
        <f t="shared" si="6"/>
        <v>0</v>
      </c>
      <c r="Q158" s="168">
        <v>0</v>
      </c>
      <c r="R158" s="168">
        <f t="shared" si="7"/>
        <v>0</v>
      </c>
      <c r="S158" s="168">
        <v>0</v>
      </c>
      <c r="T158" s="169">
        <f t="shared" si="8"/>
        <v>0</v>
      </c>
      <c r="AR158" s="170" t="s">
        <v>301</v>
      </c>
      <c r="AT158" s="170" t="s">
        <v>179</v>
      </c>
      <c r="AU158" s="170" t="s">
        <v>88</v>
      </c>
      <c r="AY158" s="7" t="s">
        <v>177</v>
      </c>
      <c r="BE158" s="93">
        <f t="shared" si="9"/>
        <v>0</v>
      </c>
      <c r="BF158" s="93">
        <f t="shared" si="10"/>
        <v>0</v>
      </c>
      <c r="BG158" s="93">
        <f t="shared" si="11"/>
        <v>0</v>
      </c>
      <c r="BH158" s="93">
        <f t="shared" si="12"/>
        <v>0</v>
      </c>
      <c r="BI158" s="93">
        <f t="shared" si="13"/>
        <v>0</v>
      </c>
      <c r="BJ158" s="7" t="s">
        <v>88</v>
      </c>
      <c r="BK158" s="93">
        <f t="shared" si="14"/>
        <v>0</v>
      </c>
      <c r="BL158" s="7" t="s">
        <v>301</v>
      </c>
      <c r="BM158" s="170" t="s">
        <v>447</v>
      </c>
    </row>
    <row r="159" spans="2:65" s="20" customFormat="1" ht="24.15" customHeight="1">
      <c r="B159" s="130"/>
      <c r="C159" s="159" t="s">
        <v>335</v>
      </c>
      <c r="D159" s="159" t="s">
        <v>179</v>
      </c>
      <c r="E159" s="160" t="s">
        <v>979</v>
      </c>
      <c r="F159" s="161" t="s">
        <v>980</v>
      </c>
      <c r="G159" s="162" t="s">
        <v>968</v>
      </c>
      <c r="H159" s="163">
        <v>4</v>
      </c>
      <c r="I159" s="164"/>
      <c r="J159" s="165">
        <f t="shared" si="5"/>
        <v>0</v>
      </c>
      <c r="K159" s="166"/>
      <c r="L159" s="21"/>
      <c r="M159" s="167"/>
      <c r="N159" s="129" t="s">
        <v>41</v>
      </c>
      <c r="P159" s="168">
        <f t="shared" si="6"/>
        <v>0</v>
      </c>
      <c r="Q159" s="168">
        <v>0</v>
      </c>
      <c r="R159" s="168">
        <f t="shared" si="7"/>
        <v>0</v>
      </c>
      <c r="S159" s="168">
        <v>0</v>
      </c>
      <c r="T159" s="169">
        <f t="shared" si="8"/>
        <v>0</v>
      </c>
      <c r="AR159" s="170" t="s">
        <v>301</v>
      </c>
      <c r="AT159" s="170" t="s">
        <v>179</v>
      </c>
      <c r="AU159" s="170" t="s">
        <v>88</v>
      </c>
      <c r="AY159" s="7" t="s">
        <v>177</v>
      </c>
      <c r="BE159" s="93">
        <f t="shared" si="9"/>
        <v>0</v>
      </c>
      <c r="BF159" s="93">
        <f t="shared" si="10"/>
        <v>0</v>
      </c>
      <c r="BG159" s="93">
        <f t="shared" si="11"/>
        <v>0</v>
      </c>
      <c r="BH159" s="93">
        <f t="shared" si="12"/>
        <v>0</v>
      </c>
      <c r="BI159" s="93">
        <f t="shared" si="13"/>
        <v>0</v>
      </c>
      <c r="BJ159" s="7" t="s">
        <v>88</v>
      </c>
      <c r="BK159" s="93">
        <f t="shared" si="14"/>
        <v>0</v>
      </c>
      <c r="BL159" s="7" t="s">
        <v>301</v>
      </c>
      <c r="BM159" s="170" t="s">
        <v>456</v>
      </c>
    </row>
    <row r="160" spans="2:65" s="20" customFormat="1" ht="24.15" customHeight="1">
      <c r="B160" s="130"/>
      <c r="C160" s="159" t="s">
        <v>6</v>
      </c>
      <c r="D160" s="159" t="s">
        <v>179</v>
      </c>
      <c r="E160" s="160" t="s">
        <v>981</v>
      </c>
      <c r="F160" s="161" t="s">
        <v>982</v>
      </c>
      <c r="G160" s="162" t="s">
        <v>968</v>
      </c>
      <c r="H160" s="163">
        <v>20</v>
      </c>
      <c r="I160" s="164"/>
      <c r="J160" s="165">
        <f t="shared" si="5"/>
        <v>0</v>
      </c>
      <c r="K160" s="166"/>
      <c r="L160" s="21"/>
      <c r="M160" s="167"/>
      <c r="N160" s="129" t="s">
        <v>41</v>
      </c>
      <c r="P160" s="168">
        <f t="shared" si="6"/>
        <v>0</v>
      </c>
      <c r="Q160" s="168">
        <v>0</v>
      </c>
      <c r="R160" s="168">
        <f t="shared" si="7"/>
        <v>0</v>
      </c>
      <c r="S160" s="168">
        <v>0</v>
      </c>
      <c r="T160" s="169">
        <f t="shared" si="8"/>
        <v>0</v>
      </c>
      <c r="AR160" s="170" t="s">
        <v>301</v>
      </c>
      <c r="AT160" s="170" t="s">
        <v>179</v>
      </c>
      <c r="AU160" s="170" t="s">
        <v>88</v>
      </c>
      <c r="AY160" s="7" t="s">
        <v>177</v>
      </c>
      <c r="BE160" s="93">
        <f t="shared" si="9"/>
        <v>0</v>
      </c>
      <c r="BF160" s="93">
        <f t="shared" si="10"/>
        <v>0</v>
      </c>
      <c r="BG160" s="93">
        <f t="shared" si="11"/>
        <v>0</v>
      </c>
      <c r="BH160" s="93">
        <f t="shared" si="12"/>
        <v>0</v>
      </c>
      <c r="BI160" s="93">
        <f t="shared" si="13"/>
        <v>0</v>
      </c>
      <c r="BJ160" s="7" t="s">
        <v>88</v>
      </c>
      <c r="BK160" s="93">
        <f t="shared" si="14"/>
        <v>0</v>
      </c>
      <c r="BL160" s="7" t="s">
        <v>301</v>
      </c>
      <c r="BM160" s="170" t="s">
        <v>467</v>
      </c>
    </row>
    <row r="161" spans="2:65" s="20" customFormat="1" ht="24.15" customHeight="1">
      <c r="B161" s="130"/>
      <c r="C161" s="159" t="s">
        <v>346</v>
      </c>
      <c r="D161" s="159" t="s">
        <v>179</v>
      </c>
      <c r="E161" s="160" t="s">
        <v>983</v>
      </c>
      <c r="F161" s="161" t="s">
        <v>984</v>
      </c>
      <c r="G161" s="162" t="s">
        <v>968</v>
      </c>
      <c r="H161" s="163">
        <v>13</v>
      </c>
      <c r="I161" s="164"/>
      <c r="J161" s="165">
        <f t="shared" si="5"/>
        <v>0</v>
      </c>
      <c r="K161" s="166"/>
      <c r="L161" s="21"/>
      <c r="M161" s="167"/>
      <c r="N161" s="129" t="s">
        <v>41</v>
      </c>
      <c r="P161" s="168">
        <f t="shared" si="6"/>
        <v>0</v>
      </c>
      <c r="Q161" s="168">
        <v>0</v>
      </c>
      <c r="R161" s="168">
        <f t="shared" si="7"/>
        <v>0</v>
      </c>
      <c r="S161" s="168">
        <v>0</v>
      </c>
      <c r="T161" s="169">
        <f t="shared" si="8"/>
        <v>0</v>
      </c>
      <c r="AR161" s="170" t="s">
        <v>301</v>
      </c>
      <c r="AT161" s="170" t="s">
        <v>179</v>
      </c>
      <c r="AU161" s="170" t="s">
        <v>88</v>
      </c>
      <c r="AY161" s="7" t="s">
        <v>177</v>
      </c>
      <c r="BE161" s="93">
        <f t="shared" si="9"/>
        <v>0</v>
      </c>
      <c r="BF161" s="93">
        <f t="shared" si="10"/>
        <v>0</v>
      </c>
      <c r="BG161" s="93">
        <f t="shared" si="11"/>
        <v>0</v>
      </c>
      <c r="BH161" s="93">
        <f t="shared" si="12"/>
        <v>0</v>
      </c>
      <c r="BI161" s="93">
        <f t="shared" si="13"/>
        <v>0</v>
      </c>
      <c r="BJ161" s="7" t="s">
        <v>88</v>
      </c>
      <c r="BK161" s="93">
        <f t="shared" si="14"/>
        <v>0</v>
      </c>
      <c r="BL161" s="7" t="s">
        <v>301</v>
      </c>
      <c r="BM161" s="170" t="s">
        <v>481</v>
      </c>
    </row>
    <row r="162" spans="2:65" s="20" customFormat="1" ht="24.15" customHeight="1">
      <c r="B162" s="130"/>
      <c r="C162" s="159" t="s">
        <v>355</v>
      </c>
      <c r="D162" s="159" t="s">
        <v>179</v>
      </c>
      <c r="E162" s="160" t="s">
        <v>985</v>
      </c>
      <c r="F162" s="161" t="s">
        <v>986</v>
      </c>
      <c r="G162" s="162" t="s">
        <v>968</v>
      </c>
      <c r="H162" s="163">
        <v>45</v>
      </c>
      <c r="I162" s="164"/>
      <c r="J162" s="165">
        <f t="shared" si="5"/>
        <v>0</v>
      </c>
      <c r="K162" s="166"/>
      <c r="L162" s="21"/>
      <c r="M162" s="167"/>
      <c r="N162" s="129" t="s">
        <v>41</v>
      </c>
      <c r="P162" s="168">
        <f t="shared" si="6"/>
        <v>0</v>
      </c>
      <c r="Q162" s="168">
        <v>0</v>
      </c>
      <c r="R162" s="168">
        <f t="shared" si="7"/>
        <v>0</v>
      </c>
      <c r="S162" s="168">
        <v>0</v>
      </c>
      <c r="T162" s="169">
        <f t="shared" si="8"/>
        <v>0</v>
      </c>
      <c r="AR162" s="170" t="s">
        <v>301</v>
      </c>
      <c r="AT162" s="170" t="s">
        <v>179</v>
      </c>
      <c r="AU162" s="170" t="s">
        <v>88</v>
      </c>
      <c r="AY162" s="7" t="s">
        <v>177</v>
      </c>
      <c r="BE162" s="93">
        <f t="shared" si="9"/>
        <v>0</v>
      </c>
      <c r="BF162" s="93">
        <f t="shared" si="10"/>
        <v>0</v>
      </c>
      <c r="BG162" s="93">
        <f t="shared" si="11"/>
        <v>0</v>
      </c>
      <c r="BH162" s="93">
        <f t="shared" si="12"/>
        <v>0</v>
      </c>
      <c r="BI162" s="93">
        <f t="shared" si="13"/>
        <v>0</v>
      </c>
      <c r="BJ162" s="7" t="s">
        <v>88</v>
      </c>
      <c r="BK162" s="93">
        <f t="shared" si="14"/>
        <v>0</v>
      </c>
      <c r="BL162" s="7" t="s">
        <v>301</v>
      </c>
      <c r="BM162" s="170" t="s">
        <v>493</v>
      </c>
    </row>
    <row r="163" spans="2:65" s="20" customFormat="1" ht="24.15" customHeight="1">
      <c r="B163" s="130"/>
      <c r="C163" s="159" t="s">
        <v>359</v>
      </c>
      <c r="D163" s="159" t="s">
        <v>179</v>
      </c>
      <c r="E163" s="160" t="s">
        <v>987</v>
      </c>
      <c r="F163" s="161" t="s">
        <v>988</v>
      </c>
      <c r="G163" s="162" t="s">
        <v>366</v>
      </c>
      <c r="H163" s="163">
        <v>2</v>
      </c>
      <c r="I163" s="164"/>
      <c r="J163" s="165">
        <f t="shared" si="5"/>
        <v>0</v>
      </c>
      <c r="K163" s="166"/>
      <c r="L163" s="21"/>
      <c r="M163" s="167"/>
      <c r="N163" s="129" t="s">
        <v>41</v>
      </c>
      <c r="P163" s="168">
        <f t="shared" si="6"/>
        <v>0</v>
      </c>
      <c r="Q163" s="168">
        <v>0</v>
      </c>
      <c r="R163" s="168">
        <f t="shared" si="7"/>
        <v>0</v>
      </c>
      <c r="S163" s="168">
        <v>0</v>
      </c>
      <c r="T163" s="169">
        <f t="shared" si="8"/>
        <v>0</v>
      </c>
      <c r="AR163" s="170" t="s">
        <v>301</v>
      </c>
      <c r="AT163" s="170" t="s">
        <v>179</v>
      </c>
      <c r="AU163" s="170" t="s">
        <v>88</v>
      </c>
      <c r="AY163" s="7" t="s">
        <v>177</v>
      </c>
      <c r="BE163" s="93">
        <f t="shared" si="9"/>
        <v>0</v>
      </c>
      <c r="BF163" s="93">
        <f t="shared" si="10"/>
        <v>0</v>
      </c>
      <c r="BG163" s="93">
        <f t="shared" si="11"/>
        <v>0</v>
      </c>
      <c r="BH163" s="93">
        <f t="shared" si="12"/>
        <v>0</v>
      </c>
      <c r="BI163" s="93">
        <f t="shared" si="13"/>
        <v>0</v>
      </c>
      <c r="BJ163" s="7" t="s">
        <v>88</v>
      </c>
      <c r="BK163" s="93">
        <f t="shared" si="14"/>
        <v>0</v>
      </c>
      <c r="BL163" s="7" t="s">
        <v>301</v>
      </c>
      <c r="BM163" s="170" t="s">
        <v>505</v>
      </c>
    </row>
    <row r="164" spans="2:65" s="20" customFormat="1" ht="24.15" customHeight="1">
      <c r="B164" s="130"/>
      <c r="C164" s="159" t="s">
        <v>363</v>
      </c>
      <c r="D164" s="159" t="s">
        <v>179</v>
      </c>
      <c r="E164" s="160" t="s">
        <v>989</v>
      </c>
      <c r="F164" s="161" t="s">
        <v>990</v>
      </c>
      <c r="G164" s="162" t="s">
        <v>366</v>
      </c>
      <c r="H164" s="163">
        <v>1</v>
      </c>
      <c r="I164" s="164"/>
      <c r="J164" s="165">
        <f t="shared" si="5"/>
        <v>0</v>
      </c>
      <c r="K164" s="166"/>
      <c r="L164" s="21"/>
      <c r="M164" s="167"/>
      <c r="N164" s="129" t="s">
        <v>41</v>
      </c>
      <c r="P164" s="168">
        <f t="shared" si="6"/>
        <v>0</v>
      </c>
      <c r="Q164" s="168">
        <v>0</v>
      </c>
      <c r="R164" s="168">
        <f t="shared" si="7"/>
        <v>0</v>
      </c>
      <c r="S164" s="168">
        <v>0</v>
      </c>
      <c r="T164" s="169">
        <f t="shared" si="8"/>
        <v>0</v>
      </c>
      <c r="AR164" s="170" t="s">
        <v>301</v>
      </c>
      <c r="AT164" s="170" t="s">
        <v>179</v>
      </c>
      <c r="AU164" s="170" t="s">
        <v>88</v>
      </c>
      <c r="AY164" s="7" t="s">
        <v>177</v>
      </c>
      <c r="BE164" s="93">
        <f t="shared" si="9"/>
        <v>0</v>
      </c>
      <c r="BF164" s="93">
        <f t="shared" si="10"/>
        <v>0</v>
      </c>
      <c r="BG164" s="93">
        <f t="shared" si="11"/>
        <v>0</v>
      </c>
      <c r="BH164" s="93">
        <f t="shared" si="12"/>
        <v>0</v>
      </c>
      <c r="BI164" s="93">
        <f t="shared" si="13"/>
        <v>0</v>
      </c>
      <c r="BJ164" s="7" t="s">
        <v>88</v>
      </c>
      <c r="BK164" s="93">
        <f t="shared" si="14"/>
        <v>0</v>
      </c>
      <c r="BL164" s="7" t="s">
        <v>301</v>
      </c>
      <c r="BM164" s="170" t="s">
        <v>515</v>
      </c>
    </row>
    <row r="165" spans="2:65" s="20" customFormat="1" ht="24.15" customHeight="1">
      <c r="B165" s="130"/>
      <c r="C165" s="159" t="s">
        <v>370</v>
      </c>
      <c r="D165" s="159" t="s">
        <v>179</v>
      </c>
      <c r="E165" s="160" t="s">
        <v>991</v>
      </c>
      <c r="F165" s="161" t="s">
        <v>992</v>
      </c>
      <c r="G165" s="162" t="s">
        <v>366</v>
      </c>
      <c r="H165" s="163">
        <v>1</v>
      </c>
      <c r="I165" s="164"/>
      <c r="J165" s="165">
        <f t="shared" si="5"/>
        <v>0</v>
      </c>
      <c r="K165" s="166"/>
      <c r="L165" s="21"/>
      <c r="M165" s="167"/>
      <c r="N165" s="129" t="s">
        <v>41</v>
      </c>
      <c r="P165" s="168">
        <f t="shared" si="6"/>
        <v>0</v>
      </c>
      <c r="Q165" s="168">
        <v>0</v>
      </c>
      <c r="R165" s="168">
        <f t="shared" si="7"/>
        <v>0</v>
      </c>
      <c r="S165" s="168">
        <v>0</v>
      </c>
      <c r="T165" s="169">
        <f t="shared" si="8"/>
        <v>0</v>
      </c>
      <c r="AR165" s="170" t="s">
        <v>301</v>
      </c>
      <c r="AT165" s="170" t="s">
        <v>179</v>
      </c>
      <c r="AU165" s="170" t="s">
        <v>88</v>
      </c>
      <c r="AY165" s="7" t="s">
        <v>177</v>
      </c>
      <c r="BE165" s="93">
        <f t="shared" si="9"/>
        <v>0</v>
      </c>
      <c r="BF165" s="93">
        <f t="shared" si="10"/>
        <v>0</v>
      </c>
      <c r="BG165" s="93">
        <f t="shared" si="11"/>
        <v>0</v>
      </c>
      <c r="BH165" s="93">
        <f t="shared" si="12"/>
        <v>0</v>
      </c>
      <c r="BI165" s="93">
        <f t="shared" si="13"/>
        <v>0</v>
      </c>
      <c r="BJ165" s="7" t="s">
        <v>88</v>
      </c>
      <c r="BK165" s="93">
        <f t="shared" si="14"/>
        <v>0</v>
      </c>
      <c r="BL165" s="7" t="s">
        <v>301</v>
      </c>
      <c r="BM165" s="170" t="s">
        <v>525</v>
      </c>
    </row>
    <row r="166" spans="2:65" s="20" customFormat="1" ht="24.15" customHeight="1">
      <c r="B166" s="130"/>
      <c r="C166" s="159" t="s">
        <v>375</v>
      </c>
      <c r="D166" s="159" t="s">
        <v>179</v>
      </c>
      <c r="E166" s="160" t="s">
        <v>993</v>
      </c>
      <c r="F166" s="161" t="s">
        <v>994</v>
      </c>
      <c r="G166" s="162" t="s">
        <v>968</v>
      </c>
      <c r="H166" s="163">
        <v>52</v>
      </c>
      <c r="I166" s="164"/>
      <c r="J166" s="165">
        <f t="shared" si="5"/>
        <v>0</v>
      </c>
      <c r="K166" s="166"/>
      <c r="L166" s="21"/>
      <c r="M166" s="167"/>
      <c r="N166" s="129" t="s">
        <v>41</v>
      </c>
      <c r="P166" s="168">
        <f t="shared" si="6"/>
        <v>0</v>
      </c>
      <c r="Q166" s="168">
        <v>0</v>
      </c>
      <c r="R166" s="168">
        <f t="shared" si="7"/>
        <v>0</v>
      </c>
      <c r="S166" s="168">
        <v>0</v>
      </c>
      <c r="T166" s="169">
        <f t="shared" si="8"/>
        <v>0</v>
      </c>
      <c r="AR166" s="170" t="s">
        <v>301</v>
      </c>
      <c r="AT166" s="170" t="s">
        <v>179</v>
      </c>
      <c r="AU166" s="170" t="s">
        <v>88</v>
      </c>
      <c r="AY166" s="7" t="s">
        <v>177</v>
      </c>
      <c r="BE166" s="93">
        <f t="shared" si="9"/>
        <v>0</v>
      </c>
      <c r="BF166" s="93">
        <f t="shared" si="10"/>
        <v>0</v>
      </c>
      <c r="BG166" s="93">
        <f t="shared" si="11"/>
        <v>0</v>
      </c>
      <c r="BH166" s="93">
        <f t="shared" si="12"/>
        <v>0</v>
      </c>
      <c r="BI166" s="93">
        <f t="shared" si="13"/>
        <v>0</v>
      </c>
      <c r="BJ166" s="7" t="s">
        <v>88</v>
      </c>
      <c r="BK166" s="93">
        <f t="shared" si="14"/>
        <v>0</v>
      </c>
      <c r="BL166" s="7" t="s">
        <v>301</v>
      </c>
      <c r="BM166" s="170" t="s">
        <v>537</v>
      </c>
    </row>
    <row r="167" spans="2:65" s="20" customFormat="1" ht="24.15" customHeight="1">
      <c r="B167" s="130"/>
      <c r="C167" s="159" t="s">
        <v>380</v>
      </c>
      <c r="D167" s="159" t="s">
        <v>179</v>
      </c>
      <c r="E167" s="160" t="s">
        <v>995</v>
      </c>
      <c r="F167" s="161" t="s">
        <v>996</v>
      </c>
      <c r="G167" s="162" t="s">
        <v>968</v>
      </c>
      <c r="H167" s="163">
        <v>26</v>
      </c>
      <c r="I167" s="164"/>
      <c r="J167" s="165">
        <f t="shared" si="5"/>
        <v>0</v>
      </c>
      <c r="K167" s="166"/>
      <c r="L167" s="21"/>
      <c r="M167" s="167"/>
      <c r="N167" s="129" t="s">
        <v>41</v>
      </c>
      <c r="P167" s="168">
        <f t="shared" si="6"/>
        <v>0</v>
      </c>
      <c r="Q167" s="168">
        <v>0</v>
      </c>
      <c r="R167" s="168">
        <f t="shared" si="7"/>
        <v>0</v>
      </c>
      <c r="S167" s="168">
        <v>0</v>
      </c>
      <c r="T167" s="169">
        <f t="shared" si="8"/>
        <v>0</v>
      </c>
      <c r="AR167" s="170" t="s">
        <v>301</v>
      </c>
      <c r="AT167" s="170" t="s">
        <v>179</v>
      </c>
      <c r="AU167" s="170" t="s">
        <v>88</v>
      </c>
      <c r="AY167" s="7" t="s">
        <v>177</v>
      </c>
      <c r="BE167" s="93">
        <f t="shared" si="9"/>
        <v>0</v>
      </c>
      <c r="BF167" s="93">
        <f t="shared" si="10"/>
        <v>0</v>
      </c>
      <c r="BG167" s="93">
        <f t="shared" si="11"/>
        <v>0</v>
      </c>
      <c r="BH167" s="93">
        <f t="shared" si="12"/>
        <v>0</v>
      </c>
      <c r="BI167" s="93">
        <f t="shared" si="13"/>
        <v>0</v>
      </c>
      <c r="BJ167" s="7" t="s">
        <v>88</v>
      </c>
      <c r="BK167" s="93">
        <f t="shared" si="14"/>
        <v>0</v>
      </c>
      <c r="BL167" s="7" t="s">
        <v>301</v>
      </c>
      <c r="BM167" s="170" t="s">
        <v>549</v>
      </c>
    </row>
    <row r="168" spans="2:65" s="20" customFormat="1" ht="24.15" customHeight="1">
      <c r="B168" s="130"/>
      <c r="C168" s="159" t="s">
        <v>387</v>
      </c>
      <c r="D168" s="159" t="s">
        <v>179</v>
      </c>
      <c r="E168" s="160" t="s">
        <v>997</v>
      </c>
      <c r="F168" s="161" t="s">
        <v>998</v>
      </c>
      <c r="G168" s="162" t="s">
        <v>252</v>
      </c>
      <c r="H168" s="163">
        <v>1</v>
      </c>
      <c r="I168" s="164"/>
      <c r="J168" s="165">
        <f t="shared" si="5"/>
        <v>0</v>
      </c>
      <c r="K168" s="166"/>
      <c r="L168" s="21"/>
      <c r="M168" s="167"/>
      <c r="N168" s="129" t="s">
        <v>41</v>
      </c>
      <c r="P168" s="168">
        <f t="shared" si="6"/>
        <v>0</v>
      </c>
      <c r="Q168" s="168">
        <v>0</v>
      </c>
      <c r="R168" s="168">
        <f t="shared" si="7"/>
        <v>0</v>
      </c>
      <c r="S168" s="168">
        <v>0</v>
      </c>
      <c r="T168" s="169">
        <f t="shared" si="8"/>
        <v>0</v>
      </c>
      <c r="AR168" s="170" t="s">
        <v>301</v>
      </c>
      <c r="AT168" s="170" t="s">
        <v>179</v>
      </c>
      <c r="AU168" s="170" t="s">
        <v>88</v>
      </c>
      <c r="AY168" s="7" t="s">
        <v>177</v>
      </c>
      <c r="BE168" s="93">
        <f t="shared" si="9"/>
        <v>0</v>
      </c>
      <c r="BF168" s="93">
        <f t="shared" si="10"/>
        <v>0</v>
      </c>
      <c r="BG168" s="93">
        <f t="shared" si="11"/>
        <v>0</v>
      </c>
      <c r="BH168" s="93">
        <f t="shared" si="12"/>
        <v>0</v>
      </c>
      <c r="BI168" s="93">
        <f t="shared" si="13"/>
        <v>0</v>
      </c>
      <c r="BJ168" s="7" t="s">
        <v>88</v>
      </c>
      <c r="BK168" s="93">
        <f t="shared" si="14"/>
        <v>0</v>
      </c>
      <c r="BL168" s="7" t="s">
        <v>301</v>
      </c>
      <c r="BM168" s="170" t="s">
        <v>797</v>
      </c>
    </row>
    <row r="169" spans="2:65" s="20" customFormat="1" ht="24.15" customHeight="1">
      <c r="B169" s="130"/>
      <c r="C169" s="159" t="s">
        <v>395</v>
      </c>
      <c r="D169" s="159" t="s">
        <v>179</v>
      </c>
      <c r="E169" s="160" t="s">
        <v>999</v>
      </c>
      <c r="F169" s="161" t="s">
        <v>1000</v>
      </c>
      <c r="G169" s="162" t="s">
        <v>252</v>
      </c>
      <c r="H169" s="163">
        <v>55</v>
      </c>
      <c r="I169" s="164"/>
      <c r="J169" s="165">
        <f t="shared" si="5"/>
        <v>0</v>
      </c>
      <c r="K169" s="166"/>
      <c r="L169" s="21"/>
      <c r="M169" s="167"/>
      <c r="N169" s="129" t="s">
        <v>41</v>
      </c>
      <c r="P169" s="168">
        <f t="shared" si="6"/>
        <v>0</v>
      </c>
      <c r="Q169" s="168">
        <v>0</v>
      </c>
      <c r="R169" s="168">
        <f t="shared" si="7"/>
        <v>0</v>
      </c>
      <c r="S169" s="168">
        <v>0</v>
      </c>
      <c r="T169" s="169">
        <f t="shared" si="8"/>
        <v>0</v>
      </c>
      <c r="AR169" s="170" t="s">
        <v>301</v>
      </c>
      <c r="AT169" s="170" t="s">
        <v>179</v>
      </c>
      <c r="AU169" s="170" t="s">
        <v>88</v>
      </c>
      <c r="AY169" s="7" t="s">
        <v>177</v>
      </c>
      <c r="BE169" s="93">
        <f t="shared" si="9"/>
        <v>0</v>
      </c>
      <c r="BF169" s="93">
        <f t="shared" si="10"/>
        <v>0</v>
      </c>
      <c r="BG169" s="93">
        <f t="shared" si="11"/>
        <v>0</v>
      </c>
      <c r="BH169" s="93">
        <f t="shared" si="12"/>
        <v>0</v>
      </c>
      <c r="BI169" s="93">
        <f t="shared" si="13"/>
        <v>0</v>
      </c>
      <c r="BJ169" s="7" t="s">
        <v>88</v>
      </c>
      <c r="BK169" s="93">
        <f t="shared" si="14"/>
        <v>0</v>
      </c>
      <c r="BL169" s="7" t="s">
        <v>301</v>
      </c>
      <c r="BM169" s="170" t="s">
        <v>738</v>
      </c>
    </row>
    <row r="170" spans="2:65" s="20" customFormat="1" ht="24.15" customHeight="1">
      <c r="B170" s="130"/>
      <c r="C170" s="159" t="s">
        <v>399</v>
      </c>
      <c r="D170" s="159" t="s">
        <v>179</v>
      </c>
      <c r="E170" s="160" t="s">
        <v>1001</v>
      </c>
      <c r="F170" s="161" t="s">
        <v>1002</v>
      </c>
      <c r="G170" s="162" t="s">
        <v>252</v>
      </c>
      <c r="H170" s="163">
        <v>9</v>
      </c>
      <c r="I170" s="164"/>
      <c r="J170" s="165">
        <f t="shared" si="5"/>
        <v>0</v>
      </c>
      <c r="K170" s="166"/>
      <c r="L170" s="21"/>
      <c r="M170" s="167"/>
      <c r="N170" s="129" t="s">
        <v>41</v>
      </c>
      <c r="P170" s="168">
        <f t="shared" si="6"/>
        <v>0</v>
      </c>
      <c r="Q170" s="168">
        <v>0</v>
      </c>
      <c r="R170" s="168">
        <f t="shared" si="7"/>
        <v>0</v>
      </c>
      <c r="S170" s="168">
        <v>0</v>
      </c>
      <c r="T170" s="169">
        <f t="shared" si="8"/>
        <v>0</v>
      </c>
      <c r="AR170" s="170" t="s">
        <v>301</v>
      </c>
      <c r="AT170" s="170" t="s">
        <v>179</v>
      </c>
      <c r="AU170" s="170" t="s">
        <v>88</v>
      </c>
      <c r="AY170" s="7" t="s">
        <v>177</v>
      </c>
      <c r="BE170" s="93">
        <f t="shared" si="9"/>
        <v>0</v>
      </c>
      <c r="BF170" s="93">
        <f t="shared" si="10"/>
        <v>0</v>
      </c>
      <c r="BG170" s="93">
        <f t="shared" si="11"/>
        <v>0</v>
      </c>
      <c r="BH170" s="93">
        <f t="shared" si="12"/>
        <v>0</v>
      </c>
      <c r="BI170" s="93">
        <f t="shared" si="13"/>
        <v>0</v>
      </c>
      <c r="BJ170" s="7" t="s">
        <v>88</v>
      </c>
      <c r="BK170" s="93">
        <f t="shared" si="14"/>
        <v>0</v>
      </c>
      <c r="BL170" s="7" t="s">
        <v>301</v>
      </c>
      <c r="BM170" s="170" t="s">
        <v>802</v>
      </c>
    </row>
    <row r="171" spans="2:65" s="20" customFormat="1" ht="33" customHeight="1">
      <c r="B171" s="130"/>
      <c r="C171" s="159" t="s">
        <v>403</v>
      </c>
      <c r="D171" s="159" t="s">
        <v>179</v>
      </c>
      <c r="E171" s="160" t="s">
        <v>1003</v>
      </c>
      <c r="F171" s="161" t="s">
        <v>1004</v>
      </c>
      <c r="G171" s="162" t="s">
        <v>941</v>
      </c>
      <c r="H171" s="163">
        <v>1</v>
      </c>
      <c r="I171" s="164"/>
      <c r="J171" s="165">
        <f t="shared" si="5"/>
        <v>0</v>
      </c>
      <c r="K171" s="166"/>
      <c r="L171" s="21"/>
      <c r="M171" s="167"/>
      <c r="N171" s="129" t="s">
        <v>41</v>
      </c>
      <c r="P171" s="168">
        <f t="shared" si="6"/>
        <v>0</v>
      </c>
      <c r="Q171" s="168">
        <v>0</v>
      </c>
      <c r="R171" s="168">
        <f t="shared" si="7"/>
        <v>0</v>
      </c>
      <c r="S171" s="168">
        <v>0</v>
      </c>
      <c r="T171" s="169">
        <f t="shared" si="8"/>
        <v>0</v>
      </c>
      <c r="AR171" s="170" t="s">
        <v>301</v>
      </c>
      <c r="AT171" s="170" t="s">
        <v>179</v>
      </c>
      <c r="AU171" s="170" t="s">
        <v>88</v>
      </c>
      <c r="AY171" s="7" t="s">
        <v>177</v>
      </c>
      <c r="BE171" s="93">
        <f t="shared" si="9"/>
        <v>0</v>
      </c>
      <c r="BF171" s="93">
        <f t="shared" si="10"/>
        <v>0</v>
      </c>
      <c r="BG171" s="93">
        <f t="shared" si="11"/>
        <v>0</v>
      </c>
      <c r="BH171" s="93">
        <f t="shared" si="12"/>
        <v>0</v>
      </c>
      <c r="BI171" s="93">
        <f t="shared" si="13"/>
        <v>0</v>
      </c>
      <c r="BJ171" s="7" t="s">
        <v>88</v>
      </c>
      <c r="BK171" s="93">
        <f t="shared" si="14"/>
        <v>0</v>
      </c>
      <c r="BL171" s="7" t="s">
        <v>301</v>
      </c>
      <c r="BM171" s="170" t="s">
        <v>805</v>
      </c>
    </row>
    <row r="172" spans="2:65" s="146" customFormat="1" ht="22.8" customHeight="1">
      <c r="B172" s="147"/>
      <c r="D172" s="148" t="s">
        <v>74</v>
      </c>
      <c r="E172" s="157" t="s">
        <v>904</v>
      </c>
      <c r="F172" s="157" t="s">
        <v>1005</v>
      </c>
      <c r="I172" s="150"/>
      <c r="J172" s="158">
        <f>BK172</f>
        <v>0</v>
      </c>
      <c r="L172" s="147"/>
      <c r="M172" s="152"/>
      <c r="P172" s="153">
        <f>P173</f>
        <v>0</v>
      </c>
      <c r="R172" s="153">
        <f>R173</f>
        <v>0</v>
      </c>
      <c r="T172" s="154">
        <f>T173</f>
        <v>0</v>
      </c>
      <c r="AR172" s="148" t="s">
        <v>82</v>
      </c>
      <c r="AT172" s="155" t="s">
        <v>74</v>
      </c>
      <c r="AU172" s="155" t="s">
        <v>82</v>
      </c>
      <c r="AY172" s="148" t="s">
        <v>177</v>
      </c>
      <c r="BK172" s="156">
        <f>BK173</f>
        <v>0</v>
      </c>
    </row>
    <row r="173" spans="2:65" s="20" customFormat="1" ht="76.349999999999994" customHeight="1">
      <c r="B173" s="130"/>
      <c r="C173" s="159" t="s">
        <v>408</v>
      </c>
      <c r="D173" s="159" t="s">
        <v>179</v>
      </c>
      <c r="E173" s="160" t="s">
        <v>1006</v>
      </c>
      <c r="F173" s="161" t="s">
        <v>1007</v>
      </c>
      <c r="G173" s="162" t="s">
        <v>941</v>
      </c>
      <c r="H173" s="163">
        <v>1</v>
      </c>
      <c r="I173" s="164"/>
      <c r="J173" s="165">
        <f>ROUND(I173*H173,2)</f>
        <v>0</v>
      </c>
      <c r="K173" s="166"/>
      <c r="L173" s="21"/>
      <c r="M173" s="167"/>
      <c r="N173" s="129" t="s">
        <v>41</v>
      </c>
      <c r="P173" s="168">
        <f>O173*H173</f>
        <v>0</v>
      </c>
      <c r="Q173" s="168">
        <v>0</v>
      </c>
      <c r="R173" s="168">
        <f>Q173*H173</f>
        <v>0</v>
      </c>
      <c r="S173" s="168">
        <v>0</v>
      </c>
      <c r="T173" s="169">
        <f>S173*H173</f>
        <v>0</v>
      </c>
      <c r="AR173" s="170" t="s">
        <v>301</v>
      </c>
      <c r="AT173" s="170" t="s">
        <v>179</v>
      </c>
      <c r="AU173" s="170" t="s">
        <v>88</v>
      </c>
      <c r="AY173" s="7" t="s">
        <v>177</v>
      </c>
      <c r="BE173" s="93">
        <f>IF(N173="základná",J173,0)</f>
        <v>0</v>
      </c>
      <c r="BF173" s="93">
        <f>IF(N173="znížená",J173,0)</f>
        <v>0</v>
      </c>
      <c r="BG173" s="93">
        <f>IF(N173="zákl. prenesená",J173,0)</f>
        <v>0</v>
      </c>
      <c r="BH173" s="93">
        <f>IF(N173="zníž. prenesená",J173,0)</f>
        <v>0</v>
      </c>
      <c r="BI173" s="93">
        <f>IF(N173="nulová",J173,0)</f>
        <v>0</v>
      </c>
      <c r="BJ173" s="7" t="s">
        <v>88</v>
      </c>
      <c r="BK173" s="93">
        <f>ROUND(I173*H173,2)</f>
        <v>0</v>
      </c>
      <c r="BL173" s="7" t="s">
        <v>301</v>
      </c>
      <c r="BM173" s="170" t="s">
        <v>808</v>
      </c>
    </row>
    <row r="174" spans="2:65" s="146" customFormat="1" ht="22.8" customHeight="1">
      <c r="B174" s="147"/>
      <c r="D174" s="148" t="s">
        <v>74</v>
      </c>
      <c r="E174" s="157" t="s">
        <v>1008</v>
      </c>
      <c r="F174" s="157" t="s">
        <v>1009</v>
      </c>
      <c r="I174" s="150"/>
      <c r="J174" s="158">
        <f>BK174</f>
        <v>0</v>
      </c>
      <c r="L174" s="147"/>
      <c r="M174" s="152"/>
      <c r="P174" s="153">
        <f>SUM(P175:P177)</f>
        <v>0</v>
      </c>
      <c r="R174" s="153">
        <f>SUM(R175:R177)</f>
        <v>0</v>
      </c>
      <c r="T174" s="154">
        <f>SUM(T175:T177)</f>
        <v>0</v>
      </c>
      <c r="AR174" s="148" t="s">
        <v>82</v>
      </c>
      <c r="AT174" s="155" t="s">
        <v>74</v>
      </c>
      <c r="AU174" s="155" t="s">
        <v>82</v>
      </c>
      <c r="AY174" s="148" t="s">
        <v>177</v>
      </c>
      <c r="BK174" s="156">
        <f>SUM(BK175:BK177)</f>
        <v>0</v>
      </c>
    </row>
    <row r="175" spans="2:65" s="20" customFormat="1" ht="24.15" customHeight="1">
      <c r="B175" s="130"/>
      <c r="C175" s="159" t="s">
        <v>413</v>
      </c>
      <c r="D175" s="159" t="s">
        <v>179</v>
      </c>
      <c r="E175" s="160" t="s">
        <v>1010</v>
      </c>
      <c r="F175" s="161" t="s">
        <v>1011</v>
      </c>
      <c r="G175" s="162" t="s">
        <v>941</v>
      </c>
      <c r="H175" s="163">
        <v>1</v>
      </c>
      <c r="I175" s="164"/>
      <c r="J175" s="165">
        <f>ROUND(I175*H175,2)</f>
        <v>0</v>
      </c>
      <c r="K175" s="166"/>
      <c r="L175" s="21"/>
      <c r="M175" s="167"/>
      <c r="N175" s="129" t="s">
        <v>41</v>
      </c>
      <c r="P175" s="168">
        <f>O175*H175</f>
        <v>0</v>
      </c>
      <c r="Q175" s="168">
        <v>0</v>
      </c>
      <c r="R175" s="168">
        <f>Q175*H175</f>
        <v>0</v>
      </c>
      <c r="S175" s="168">
        <v>0</v>
      </c>
      <c r="T175" s="169">
        <f>S175*H175</f>
        <v>0</v>
      </c>
      <c r="AR175" s="170" t="s">
        <v>301</v>
      </c>
      <c r="AT175" s="170" t="s">
        <v>179</v>
      </c>
      <c r="AU175" s="170" t="s">
        <v>88</v>
      </c>
      <c r="AY175" s="7" t="s">
        <v>177</v>
      </c>
      <c r="BE175" s="93">
        <f>IF(N175="základná",J175,0)</f>
        <v>0</v>
      </c>
      <c r="BF175" s="93">
        <f>IF(N175="znížená",J175,0)</f>
        <v>0</v>
      </c>
      <c r="BG175" s="93">
        <f>IF(N175="zákl. prenesená",J175,0)</f>
        <v>0</v>
      </c>
      <c r="BH175" s="93">
        <f>IF(N175="zníž. prenesená",J175,0)</f>
        <v>0</v>
      </c>
      <c r="BI175" s="93">
        <f>IF(N175="nulová",J175,0)</f>
        <v>0</v>
      </c>
      <c r="BJ175" s="7" t="s">
        <v>88</v>
      </c>
      <c r="BK175" s="93">
        <f>ROUND(I175*H175,2)</f>
        <v>0</v>
      </c>
      <c r="BL175" s="7" t="s">
        <v>301</v>
      </c>
      <c r="BM175" s="170" t="s">
        <v>811</v>
      </c>
    </row>
    <row r="176" spans="2:65" s="20" customFormat="1" ht="21.75" customHeight="1">
      <c r="B176" s="130"/>
      <c r="C176" s="159" t="s">
        <v>417</v>
      </c>
      <c r="D176" s="159" t="s">
        <v>179</v>
      </c>
      <c r="E176" s="160" t="s">
        <v>1012</v>
      </c>
      <c r="F176" s="161" t="s">
        <v>1013</v>
      </c>
      <c r="G176" s="162" t="s">
        <v>941</v>
      </c>
      <c r="H176" s="163">
        <v>1</v>
      </c>
      <c r="I176" s="164"/>
      <c r="J176" s="165">
        <f>ROUND(I176*H176,2)</f>
        <v>0</v>
      </c>
      <c r="K176" s="166"/>
      <c r="L176" s="21"/>
      <c r="M176" s="167"/>
      <c r="N176" s="129" t="s">
        <v>41</v>
      </c>
      <c r="P176" s="168">
        <f>O176*H176</f>
        <v>0</v>
      </c>
      <c r="Q176" s="168">
        <v>0</v>
      </c>
      <c r="R176" s="168">
        <f>Q176*H176</f>
        <v>0</v>
      </c>
      <c r="S176" s="168">
        <v>0</v>
      </c>
      <c r="T176" s="169">
        <f>S176*H176</f>
        <v>0</v>
      </c>
      <c r="AR176" s="170" t="s">
        <v>301</v>
      </c>
      <c r="AT176" s="170" t="s">
        <v>179</v>
      </c>
      <c r="AU176" s="170" t="s">
        <v>88</v>
      </c>
      <c r="AY176" s="7" t="s">
        <v>177</v>
      </c>
      <c r="BE176" s="93">
        <f>IF(N176="základná",J176,0)</f>
        <v>0</v>
      </c>
      <c r="BF176" s="93">
        <f>IF(N176="znížená",J176,0)</f>
        <v>0</v>
      </c>
      <c r="BG176" s="93">
        <f>IF(N176="zákl. prenesená",J176,0)</f>
        <v>0</v>
      </c>
      <c r="BH176" s="93">
        <f>IF(N176="zníž. prenesená",J176,0)</f>
        <v>0</v>
      </c>
      <c r="BI176" s="93">
        <f>IF(N176="nulová",J176,0)</f>
        <v>0</v>
      </c>
      <c r="BJ176" s="7" t="s">
        <v>88</v>
      </c>
      <c r="BK176" s="93">
        <f>ROUND(I176*H176,2)</f>
        <v>0</v>
      </c>
      <c r="BL176" s="7" t="s">
        <v>301</v>
      </c>
      <c r="BM176" s="170" t="s">
        <v>814</v>
      </c>
    </row>
    <row r="177" spans="2:65" s="20" customFormat="1" ht="16.5" customHeight="1">
      <c r="B177" s="130"/>
      <c r="C177" s="159" t="s">
        <v>424</v>
      </c>
      <c r="D177" s="159" t="s">
        <v>179</v>
      </c>
      <c r="E177" s="160" t="s">
        <v>1014</v>
      </c>
      <c r="F177" s="161" t="s">
        <v>1015</v>
      </c>
      <c r="G177" s="162" t="s">
        <v>941</v>
      </c>
      <c r="H177" s="163">
        <v>1</v>
      </c>
      <c r="I177" s="164"/>
      <c r="J177" s="165">
        <f>ROUND(I177*H177,2)</f>
        <v>0</v>
      </c>
      <c r="K177" s="166"/>
      <c r="L177" s="21"/>
      <c r="M177" s="167"/>
      <c r="N177" s="129" t="s">
        <v>41</v>
      </c>
      <c r="P177" s="168">
        <f>O177*H177</f>
        <v>0</v>
      </c>
      <c r="Q177" s="168">
        <v>0</v>
      </c>
      <c r="R177" s="168">
        <f>Q177*H177</f>
        <v>0</v>
      </c>
      <c r="S177" s="168">
        <v>0</v>
      </c>
      <c r="T177" s="169">
        <f>S177*H177</f>
        <v>0</v>
      </c>
      <c r="AR177" s="170" t="s">
        <v>301</v>
      </c>
      <c r="AT177" s="170" t="s">
        <v>179</v>
      </c>
      <c r="AU177" s="170" t="s">
        <v>88</v>
      </c>
      <c r="AY177" s="7" t="s">
        <v>177</v>
      </c>
      <c r="BE177" s="93">
        <f>IF(N177="základná",J177,0)</f>
        <v>0</v>
      </c>
      <c r="BF177" s="93">
        <f>IF(N177="znížená",J177,0)</f>
        <v>0</v>
      </c>
      <c r="BG177" s="93">
        <f>IF(N177="zákl. prenesená",J177,0)</f>
        <v>0</v>
      </c>
      <c r="BH177" s="93">
        <f>IF(N177="zníž. prenesená",J177,0)</f>
        <v>0</v>
      </c>
      <c r="BI177" s="93">
        <f>IF(N177="nulová",J177,0)</f>
        <v>0</v>
      </c>
      <c r="BJ177" s="7" t="s">
        <v>88</v>
      </c>
      <c r="BK177" s="93">
        <f>ROUND(I177*H177,2)</f>
        <v>0</v>
      </c>
      <c r="BL177" s="7" t="s">
        <v>301</v>
      </c>
      <c r="BM177" s="170" t="s">
        <v>817</v>
      </c>
    </row>
    <row r="178" spans="2:65" s="146" customFormat="1" ht="22.8" customHeight="1">
      <c r="B178" s="147"/>
      <c r="D178" s="148" t="s">
        <v>74</v>
      </c>
      <c r="E178" s="157" t="s">
        <v>1016</v>
      </c>
      <c r="F178" s="157" t="s">
        <v>1017</v>
      </c>
      <c r="I178" s="150"/>
      <c r="J178" s="158">
        <f>BK178</f>
        <v>0</v>
      </c>
      <c r="L178" s="147"/>
      <c r="M178" s="152"/>
      <c r="P178" s="153">
        <f>P179</f>
        <v>0</v>
      </c>
      <c r="R178" s="153">
        <f>R179</f>
        <v>0</v>
      </c>
      <c r="T178" s="154">
        <f>T179</f>
        <v>0</v>
      </c>
      <c r="AR178" s="148" t="s">
        <v>82</v>
      </c>
      <c r="AT178" s="155" t="s">
        <v>74</v>
      </c>
      <c r="AU178" s="155" t="s">
        <v>82</v>
      </c>
      <c r="AY178" s="148" t="s">
        <v>177</v>
      </c>
      <c r="BK178" s="156">
        <f>BK179</f>
        <v>0</v>
      </c>
    </row>
    <row r="179" spans="2:65" s="20" customFormat="1" ht="24.15" customHeight="1">
      <c r="B179" s="130"/>
      <c r="C179" s="159" t="s">
        <v>431</v>
      </c>
      <c r="D179" s="159" t="s">
        <v>179</v>
      </c>
      <c r="E179" s="160" t="s">
        <v>1018</v>
      </c>
      <c r="F179" s="161" t="s">
        <v>1019</v>
      </c>
      <c r="G179" s="162" t="s">
        <v>941</v>
      </c>
      <c r="H179" s="163">
        <v>1</v>
      </c>
      <c r="I179" s="164"/>
      <c r="J179" s="165">
        <f>ROUND(I179*H179,2)</f>
        <v>0</v>
      </c>
      <c r="K179" s="166"/>
      <c r="L179" s="21"/>
      <c r="M179" s="223"/>
      <c r="N179" s="224" t="s">
        <v>41</v>
      </c>
      <c r="O179" s="220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AR179" s="170" t="s">
        <v>301</v>
      </c>
      <c r="AT179" s="170" t="s">
        <v>179</v>
      </c>
      <c r="AU179" s="170" t="s">
        <v>88</v>
      </c>
      <c r="AY179" s="7" t="s">
        <v>177</v>
      </c>
      <c r="BE179" s="93">
        <f>IF(N179="základná",J179,0)</f>
        <v>0</v>
      </c>
      <c r="BF179" s="93">
        <f>IF(N179="znížená",J179,0)</f>
        <v>0</v>
      </c>
      <c r="BG179" s="93">
        <f>IF(N179="zákl. prenesená",J179,0)</f>
        <v>0</v>
      </c>
      <c r="BH179" s="93">
        <f>IF(N179="zníž. prenesená",J179,0)</f>
        <v>0</v>
      </c>
      <c r="BI179" s="93">
        <f>IF(N179="nulová",J179,0)</f>
        <v>0</v>
      </c>
      <c r="BJ179" s="7" t="s">
        <v>88</v>
      </c>
      <c r="BK179" s="93">
        <f>ROUND(I179*H179,2)</f>
        <v>0</v>
      </c>
      <c r="BL179" s="7" t="s">
        <v>301</v>
      </c>
      <c r="BM179" s="170" t="s">
        <v>820</v>
      </c>
    </row>
    <row r="180" spans="2:65" s="20" customFormat="1" ht="6.9" customHeight="1">
      <c r="B180" s="36"/>
      <c r="C180" s="37"/>
      <c r="D180" s="37"/>
      <c r="E180" s="37"/>
      <c r="F180" s="37"/>
      <c r="G180" s="37"/>
      <c r="H180" s="37"/>
      <c r="I180" s="37"/>
      <c r="J180" s="37"/>
      <c r="K180" s="37"/>
      <c r="L180" s="21"/>
    </row>
  </sheetData>
  <autoFilter ref="C134:K179" xr:uid="{00000000-0009-0000-0000-000005000000}"/>
  <mergeCells count="17"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D107:F107"/>
    <mergeCell ref="E125:H125"/>
    <mergeCell ref="E127:H127"/>
    <mergeCell ref="D108:F108"/>
    <mergeCell ref="D109:F109"/>
    <mergeCell ref="D110:F110"/>
    <mergeCell ref="D111:F111"/>
    <mergeCell ref="E123:H123"/>
  </mergeCells>
  <pageMargins left="0.39374999999999999" right="0.39374999999999999" top="0.39374999999999999" bottom="0.39374999999999999" header="0.511811023622047" footer="0"/>
  <pageSetup paperSize="9" scale="89" fitToHeight="100" orientation="portrait" horizontalDpi="300" verticalDpi="300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H100"/>
  <sheetViews>
    <sheetView showGridLines="0" view="pageBreakPreview" zoomScale="95" zoomScaleNormal="100" zoomScalePageLayoutView="95" workbookViewId="0"/>
  </sheetViews>
  <sheetFormatPr defaultColWidth="8.5703125" defaultRowHeight="10.199999999999999"/>
  <cols>
    <col min="1" max="1" width="8.28515625" customWidth="1"/>
    <col min="2" max="2" width="1.7109375" customWidth="1"/>
    <col min="3" max="3" width="25" customWidth="1"/>
    <col min="4" max="4" width="75.85546875" customWidth="1"/>
    <col min="5" max="5" width="13.28515625" customWidth="1"/>
    <col min="6" max="6" width="20" customWidth="1"/>
    <col min="7" max="7" width="1.7109375" customWidth="1"/>
    <col min="8" max="8" width="8.28515625" customWidth="1"/>
  </cols>
  <sheetData>
    <row r="1" spans="2:8" ht="11.25" customHeight="1"/>
    <row r="2" spans="2:8" ht="36.9" customHeight="1"/>
    <row r="3" spans="2:8" ht="6.9" customHeight="1">
      <c r="B3" s="8"/>
      <c r="C3" s="9"/>
      <c r="D3" s="9"/>
      <c r="E3" s="9"/>
      <c r="F3" s="9"/>
      <c r="G3" s="9"/>
      <c r="H3" s="10"/>
    </row>
    <row r="4" spans="2:8" ht="24.9" customHeight="1">
      <c r="B4" s="10"/>
      <c r="C4" s="11" t="s">
        <v>1020</v>
      </c>
      <c r="H4" s="10"/>
    </row>
    <row r="5" spans="2:8" ht="12" customHeight="1">
      <c r="B5" s="10"/>
      <c r="C5" s="14" t="s">
        <v>11</v>
      </c>
      <c r="D5" s="263" t="s">
        <v>1021</v>
      </c>
      <c r="E5" s="263"/>
      <c r="F5" s="263"/>
      <c r="H5" s="10"/>
    </row>
    <row r="6" spans="2:8" ht="36.9" customHeight="1">
      <c r="B6" s="10"/>
      <c r="C6" s="15" t="s">
        <v>13</v>
      </c>
      <c r="D6" s="261" t="s">
        <v>14</v>
      </c>
      <c r="E6" s="261"/>
      <c r="F6" s="261"/>
      <c r="H6" s="10"/>
    </row>
    <row r="7" spans="2:8" ht="16.5" customHeight="1">
      <c r="B7" s="10"/>
      <c r="C7" s="16" t="s">
        <v>19</v>
      </c>
      <c r="D7" s="46" t="str">
        <f>'Rekapitulácia stavby'!AN8</f>
        <v>12. 8. 2025</v>
      </c>
      <c r="H7" s="10"/>
    </row>
    <row r="8" spans="2:8" s="20" customFormat="1" ht="10.8" customHeight="1">
      <c r="B8" s="21"/>
      <c r="H8" s="21"/>
    </row>
    <row r="9" spans="2:8" s="136" customFormat="1" ht="29.25" customHeight="1">
      <c r="B9" s="137"/>
      <c r="C9" s="138" t="s">
        <v>56</v>
      </c>
      <c r="D9" s="139" t="s">
        <v>57</v>
      </c>
      <c r="E9" s="139" t="s">
        <v>165</v>
      </c>
      <c r="F9" s="140" t="s">
        <v>1022</v>
      </c>
      <c r="H9" s="137"/>
    </row>
    <row r="10" spans="2:8" s="20" customFormat="1" ht="26.4" customHeight="1">
      <c r="B10" s="21"/>
      <c r="C10" s="225" t="s">
        <v>1023</v>
      </c>
      <c r="D10" s="225" t="s">
        <v>86</v>
      </c>
      <c r="H10" s="21"/>
    </row>
    <row r="11" spans="2:8" s="20" customFormat="1" ht="16.8" customHeight="1">
      <c r="B11" s="21"/>
      <c r="C11" s="226" t="s">
        <v>111</v>
      </c>
      <c r="D11" s="227" t="s">
        <v>112</v>
      </c>
      <c r="E11" s="228"/>
      <c r="F11" s="229">
        <v>45.3</v>
      </c>
      <c r="H11" s="21"/>
    </row>
    <row r="12" spans="2:8" s="20" customFormat="1" ht="16.8" customHeight="1">
      <c r="B12" s="21"/>
      <c r="C12" s="230"/>
      <c r="D12" s="230" t="s">
        <v>246</v>
      </c>
      <c r="E12" s="7"/>
      <c r="F12" s="231">
        <v>0</v>
      </c>
      <c r="H12" s="21"/>
    </row>
    <row r="13" spans="2:8" s="20" customFormat="1" ht="16.8" customHeight="1">
      <c r="B13" s="21"/>
      <c r="C13" s="230"/>
      <c r="D13" s="230" t="s">
        <v>304</v>
      </c>
      <c r="E13" s="7"/>
      <c r="F13" s="231">
        <v>45.3</v>
      </c>
      <c r="H13" s="21"/>
    </row>
    <row r="14" spans="2:8" s="20" customFormat="1" ht="16.8" customHeight="1">
      <c r="B14" s="21"/>
      <c r="C14" s="230" t="s">
        <v>111</v>
      </c>
      <c r="D14" s="230" t="s">
        <v>189</v>
      </c>
      <c r="E14" s="7"/>
      <c r="F14" s="231">
        <v>45.3</v>
      </c>
      <c r="H14" s="21"/>
    </row>
    <row r="15" spans="2:8" s="20" customFormat="1" ht="16.8" customHeight="1">
      <c r="B15" s="21"/>
      <c r="C15" s="232" t="s">
        <v>1024</v>
      </c>
      <c r="H15" s="21"/>
    </row>
    <row r="16" spans="2:8" s="20" customFormat="1" ht="16.8" customHeight="1">
      <c r="B16" s="21"/>
      <c r="C16" s="230" t="s">
        <v>302</v>
      </c>
      <c r="D16" s="230" t="s">
        <v>112</v>
      </c>
      <c r="E16" s="7" t="s">
        <v>252</v>
      </c>
      <c r="F16" s="231">
        <v>45.3</v>
      </c>
      <c r="H16" s="21"/>
    </row>
    <row r="17" spans="2:8" s="20" customFormat="1" ht="16.8" customHeight="1">
      <c r="B17" s="21"/>
      <c r="C17" s="230" t="s">
        <v>306</v>
      </c>
      <c r="D17" s="230" t="s">
        <v>307</v>
      </c>
      <c r="E17" s="7" t="s">
        <v>252</v>
      </c>
      <c r="F17" s="231">
        <v>45.3</v>
      </c>
      <c r="H17" s="21"/>
    </row>
    <row r="18" spans="2:8" s="20" customFormat="1" ht="16.8" customHeight="1">
      <c r="B18" s="21"/>
      <c r="C18" s="226" t="s">
        <v>114</v>
      </c>
      <c r="D18" s="227" t="s">
        <v>115</v>
      </c>
      <c r="E18" s="228"/>
      <c r="F18" s="229">
        <v>2.7</v>
      </c>
      <c r="H18" s="21"/>
    </row>
    <row r="19" spans="2:8" s="20" customFormat="1" ht="16.8" customHeight="1">
      <c r="B19" s="21"/>
      <c r="C19" s="230"/>
      <c r="D19" s="230" t="s">
        <v>246</v>
      </c>
      <c r="E19" s="7"/>
      <c r="F19" s="231">
        <v>0</v>
      </c>
      <c r="H19" s="21"/>
    </row>
    <row r="20" spans="2:8" s="20" customFormat="1" ht="16.8" customHeight="1">
      <c r="B20" s="21"/>
      <c r="C20" s="230"/>
      <c r="D20" s="230" t="s">
        <v>247</v>
      </c>
      <c r="E20" s="7"/>
      <c r="F20" s="231">
        <v>0</v>
      </c>
      <c r="H20" s="21"/>
    </row>
    <row r="21" spans="2:8" s="20" customFormat="1" ht="16.8" customHeight="1">
      <c r="B21" s="21"/>
      <c r="C21" s="230"/>
      <c r="D21" s="230" t="s">
        <v>254</v>
      </c>
      <c r="E21" s="7"/>
      <c r="F21" s="231">
        <v>2.7</v>
      </c>
      <c r="H21" s="21"/>
    </row>
    <row r="22" spans="2:8" s="20" customFormat="1" ht="16.8" customHeight="1">
      <c r="B22" s="21"/>
      <c r="C22" s="230" t="s">
        <v>114</v>
      </c>
      <c r="D22" s="230" t="s">
        <v>189</v>
      </c>
      <c r="E22" s="7"/>
      <c r="F22" s="231">
        <v>2.7</v>
      </c>
      <c r="H22" s="21"/>
    </row>
    <row r="23" spans="2:8" s="20" customFormat="1" ht="16.8" customHeight="1">
      <c r="B23" s="21"/>
      <c r="C23" s="232" t="s">
        <v>1024</v>
      </c>
      <c r="H23" s="21"/>
    </row>
    <row r="24" spans="2:8" s="20" customFormat="1" ht="16.8" customHeight="1">
      <c r="B24" s="21"/>
      <c r="C24" s="230" t="s">
        <v>251</v>
      </c>
      <c r="D24" s="230" t="s">
        <v>115</v>
      </c>
      <c r="E24" s="7" t="s">
        <v>252</v>
      </c>
      <c r="F24" s="231">
        <v>2.7</v>
      </c>
      <c r="H24" s="21"/>
    </row>
    <row r="25" spans="2:8" s="20" customFormat="1" ht="16.8" customHeight="1">
      <c r="B25" s="21"/>
      <c r="C25" s="230" t="s">
        <v>256</v>
      </c>
      <c r="D25" s="230" t="s">
        <v>257</v>
      </c>
      <c r="E25" s="7" t="s">
        <v>252</v>
      </c>
      <c r="F25" s="231">
        <v>2.7</v>
      </c>
      <c r="H25" s="21"/>
    </row>
    <row r="26" spans="2:8" s="20" customFormat="1" ht="16.8" customHeight="1">
      <c r="B26" s="21"/>
      <c r="C26" s="226" t="s">
        <v>127</v>
      </c>
      <c r="D26" s="227" t="s">
        <v>128</v>
      </c>
      <c r="E26" s="228"/>
      <c r="F26" s="229">
        <v>51.18</v>
      </c>
      <c r="H26" s="21"/>
    </row>
    <row r="27" spans="2:8" s="20" customFormat="1" ht="16.8" customHeight="1">
      <c r="B27" s="21"/>
      <c r="C27" s="230"/>
      <c r="D27" s="230" t="s">
        <v>267</v>
      </c>
      <c r="E27" s="7"/>
      <c r="F27" s="231">
        <v>0</v>
      </c>
      <c r="H27" s="21"/>
    </row>
    <row r="28" spans="2:8" s="20" customFormat="1" ht="16.8" customHeight="1">
      <c r="B28" s="21"/>
      <c r="C28" s="230"/>
      <c r="D28" s="230" t="s">
        <v>216</v>
      </c>
      <c r="E28" s="7"/>
      <c r="F28" s="231">
        <v>0</v>
      </c>
      <c r="H28" s="21"/>
    </row>
    <row r="29" spans="2:8" s="20" customFormat="1" ht="16.8" customHeight="1">
      <c r="B29" s="21"/>
      <c r="C29" s="230"/>
      <c r="D29" s="230" t="s">
        <v>217</v>
      </c>
      <c r="E29" s="7"/>
      <c r="F29" s="231">
        <v>0</v>
      </c>
      <c r="H29" s="21"/>
    </row>
    <row r="30" spans="2:8" s="20" customFormat="1" ht="16.8" customHeight="1">
      <c r="B30" s="21"/>
      <c r="C30" s="230"/>
      <c r="D30" s="230" t="s">
        <v>218</v>
      </c>
      <c r="E30" s="7"/>
      <c r="F30" s="231">
        <v>0</v>
      </c>
      <c r="H30" s="21"/>
    </row>
    <row r="31" spans="2:8" s="20" customFormat="1" ht="16.8" customHeight="1">
      <c r="B31" s="21"/>
      <c r="C31" s="230"/>
      <c r="D31" s="230" t="s">
        <v>219</v>
      </c>
      <c r="E31" s="7"/>
      <c r="F31" s="231">
        <v>0</v>
      </c>
      <c r="H31" s="21"/>
    </row>
    <row r="32" spans="2:8" s="20" customFormat="1" ht="16.8" customHeight="1">
      <c r="B32" s="21"/>
      <c r="C32" s="230"/>
      <c r="D32" s="230" t="s">
        <v>268</v>
      </c>
      <c r="E32" s="7"/>
      <c r="F32" s="231">
        <v>10.928000000000001</v>
      </c>
      <c r="H32" s="21"/>
    </row>
    <row r="33" spans="2:8" s="20" customFormat="1" ht="16.8" customHeight="1">
      <c r="B33" s="21"/>
      <c r="C33" s="230"/>
      <c r="D33" s="230" t="s">
        <v>269</v>
      </c>
      <c r="E33" s="7"/>
      <c r="F33" s="231">
        <v>0</v>
      </c>
      <c r="H33" s="21"/>
    </row>
    <row r="34" spans="2:8" s="20" customFormat="1" ht="16.8" customHeight="1">
      <c r="B34" s="21"/>
      <c r="C34" s="230"/>
      <c r="D34" s="230" t="s">
        <v>270</v>
      </c>
      <c r="E34" s="7"/>
      <c r="F34" s="231">
        <v>2.1</v>
      </c>
      <c r="H34" s="21"/>
    </row>
    <row r="35" spans="2:8" s="20" customFormat="1" ht="16.8" customHeight="1">
      <c r="B35" s="21"/>
      <c r="C35" s="230"/>
      <c r="D35" s="230" t="s">
        <v>221</v>
      </c>
      <c r="E35" s="7"/>
      <c r="F35" s="231">
        <v>0</v>
      </c>
      <c r="H35" s="21"/>
    </row>
    <row r="36" spans="2:8" s="20" customFormat="1" ht="16.8" customHeight="1">
      <c r="B36" s="21"/>
      <c r="C36" s="230"/>
      <c r="D36" s="230" t="s">
        <v>271</v>
      </c>
      <c r="E36" s="7"/>
      <c r="F36" s="231">
        <v>10.89</v>
      </c>
      <c r="H36" s="21"/>
    </row>
    <row r="37" spans="2:8" s="20" customFormat="1" ht="16.8" customHeight="1">
      <c r="B37" s="21"/>
      <c r="C37" s="230"/>
      <c r="D37" s="230" t="s">
        <v>269</v>
      </c>
      <c r="E37" s="7"/>
      <c r="F37" s="231">
        <v>0</v>
      </c>
      <c r="H37" s="21"/>
    </row>
    <row r="38" spans="2:8" s="20" customFormat="1" ht="16.8" customHeight="1">
      <c r="B38" s="21"/>
      <c r="C38" s="230"/>
      <c r="D38" s="230" t="s">
        <v>272</v>
      </c>
      <c r="E38" s="7"/>
      <c r="F38" s="231">
        <v>1.08</v>
      </c>
      <c r="H38" s="21"/>
    </row>
    <row r="39" spans="2:8" s="20" customFormat="1" ht="16.8" customHeight="1">
      <c r="B39" s="21"/>
      <c r="C39" s="230"/>
      <c r="D39" s="230" t="s">
        <v>273</v>
      </c>
      <c r="E39" s="7"/>
      <c r="F39" s="231">
        <v>0.61399999999999999</v>
      </c>
      <c r="H39" s="21"/>
    </row>
    <row r="40" spans="2:8" s="20" customFormat="1" ht="16.8" customHeight="1">
      <c r="B40" s="21"/>
      <c r="C40" s="230"/>
      <c r="D40" s="230" t="s">
        <v>224</v>
      </c>
      <c r="E40" s="7"/>
      <c r="F40" s="231">
        <v>0</v>
      </c>
      <c r="H40" s="21"/>
    </row>
    <row r="41" spans="2:8" s="20" customFormat="1" ht="16.8" customHeight="1">
      <c r="B41" s="21"/>
      <c r="C41" s="230"/>
      <c r="D41" s="230" t="s">
        <v>219</v>
      </c>
      <c r="E41" s="7"/>
      <c r="F41" s="231">
        <v>0</v>
      </c>
      <c r="H41" s="21"/>
    </row>
    <row r="42" spans="2:8" s="20" customFormat="1" ht="16.8" customHeight="1">
      <c r="B42" s="21"/>
      <c r="C42" s="230"/>
      <c r="D42" s="230" t="s">
        <v>274</v>
      </c>
      <c r="E42" s="7"/>
      <c r="F42" s="231">
        <v>2.5</v>
      </c>
      <c r="H42" s="21"/>
    </row>
    <row r="43" spans="2:8" s="20" customFormat="1" ht="16.8" customHeight="1">
      <c r="B43" s="21"/>
      <c r="C43" s="230"/>
      <c r="D43" s="230" t="s">
        <v>269</v>
      </c>
      <c r="E43" s="7"/>
      <c r="F43" s="231">
        <v>0</v>
      </c>
      <c r="H43" s="21"/>
    </row>
    <row r="44" spans="2:8" s="20" customFormat="1" ht="16.8" customHeight="1">
      <c r="B44" s="21"/>
      <c r="C44" s="230"/>
      <c r="D44" s="230" t="s">
        <v>275</v>
      </c>
      <c r="E44" s="7"/>
      <c r="F44" s="231">
        <v>1.1399999999999999</v>
      </c>
      <c r="H44" s="21"/>
    </row>
    <row r="45" spans="2:8" s="20" customFormat="1" ht="16.8" customHeight="1">
      <c r="B45" s="21"/>
      <c r="C45" s="230"/>
      <c r="D45" s="230" t="s">
        <v>276</v>
      </c>
      <c r="E45" s="7"/>
      <c r="F45" s="231">
        <v>0.71199999999999997</v>
      </c>
      <c r="H45" s="21"/>
    </row>
    <row r="46" spans="2:8" s="20" customFormat="1" ht="16.8" customHeight="1">
      <c r="B46" s="21"/>
      <c r="C46" s="230"/>
      <c r="D46" s="230" t="s">
        <v>221</v>
      </c>
      <c r="E46" s="7"/>
      <c r="F46" s="231">
        <v>0</v>
      </c>
      <c r="H46" s="21"/>
    </row>
    <row r="47" spans="2:8" s="20" customFormat="1" ht="16.8" customHeight="1">
      <c r="B47" s="21"/>
      <c r="C47" s="230"/>
      <c r="D47" s="230" t="s">
        <v>277</v>
      </c>
      <c r="E47" s="7"/>
      <c r="F47" s="231">
        <v>2.4119999999999999</v>
      </c>
      <c r="H47" s="21"/>
    </row>
    <row r="48" spans="2:8" s="20" customFormat="1" ht="16.8" customHeight="1">
      <c r="B48" s="21"/>
      <c r="C48" s="230"/>
      <c r="D48" s="230" t="s">
        <v>269</v>
      </c>
      <c r="E48" s="7"/>
      <c r="F48" s="231">
        <v>0</v>
      </c>
      <c r="H48" s="21"/>
    </row>
    <row r="49" spans="2:8" s="20" customFormat="1" ht="16.8" customHeight="1">
      <c r="B49" s="21"/>
      <c r="C49" s="230"/>
      <c r="D49" s="230" t="s">
        <v>270</v>
      </c>
      <c r="E49" s="7"/>
      <c r="F49" s="231">
        <v>2.1</v>
      </c>
      <c r="H49" s="21"/>
    </row>
    <row r="50" spans="2:8" s="20" customFormat="1" ht="16.8" customHeight="1">
      <c r="B50" s="21"/>
      <c r="C50" s="230"/>
      <c r="D50" s="230" t="s">
        <v>278</v>
      </c>
      <c r="E50" s="7"/>
      <c r="F50" s="231">
        <v>0.67400000000000004</v>
      </c>
      <c r="H50" s="21"/>
    </row>
    <row r="51" spans="2:8" s="20" customFormat="1" ht="16.8" customHeight="1">
      <c r="B51" s="21"/>
      <c r="C51" s="230"/>
      <c r="D51" s="230" t="s">
        <v>227</v>
      </c>
      <c r="E51" s="7"/>
      <c r="F51" s="231">
        <v>0</v>
      </c>
      <c r="H51" s="21"/>
    </row>
    <row r="52" spans="2:8" s="20" customFormat="1" ht="16.8" customHeight="1">
      <c r="B52" s="21"/>
      <c r="C52" s="230"/>
      <c r="D52" s="230" t="s">
        <v>219</v>
      </c>
      <c r="E52" s="7"/>
      <c r="F52" s="231">
        <v>0</v>
      </c>
      <c r="H52" s="21"/>
    </row>
    <row r="53" spans="2:8" s="20" customFormat="1" ht="16.8" customHeight="1">
      <c r="B53" s="21"/>
      <c r="C53" s="230"/>
      <c r="D53" s="230" t="s">
        <v>279</v>
      </c>
      <c r="E53" s="7"/>
      <c r="F53" s="231">
        <v>2.4159999999999999</v>
      </c>
      <c r="H53" s="21"/>
    </row>
    <row r="54" spans="2:8" s="20" customFormat="1" ht="16.8" customHeight="1">
      <c r="B54" s="21"/>
      <c r="C54" s="230"/>
      <c r="D54" s="230" t="s">
        <v>269</v>
      </c>
      <c r="E54" s="7"/>
      <c r="F54" s="231">
        <v>0</v>
      </c>
      <c r="H54" s="21"/>
    </row>
    <row r="55" spans="2:8" s="20" customFormat="1" ht="16.8" customHeight="1">
      <c r="B55" s="21"/>
      <c r="C55" s="230"/>
      <c r="D55" s="230" t="s">
        <v>270</v>
      </c>
      <c r="E55" s="7"/>
      <c r="F55" s="231">
        <v>2.1</v>
      </c>
      <c r="H55" s="21"/>
    </row>
    <row r="56" spans="2:8" s="20" customFormat="1" ht="16.8" customHeight="1">
      <c r="B56" s="21"/>
      <c r="C56" s="230"/>
      <c r="D56" s="230" t="s">
        <v>280</v>
      </c>
      <c r="E56" s="7"/>
      <c r="F56" s="231">
        <v>0.82</v>
      </c>
      <c r="H56" s="21"/>
    </row>
    <row r="57" spans="2:8" s="20" customFormat="1" ht="16.8" customHeight="1">
      <c r="B57" s="21"/>
      <c r="C57" s="230"/>
      <c r="D57" s="230" t="s">
        <v>221</v>
      </c>
      <c r="E57" s="7"/>
      <c r="F57" s="231">
        <v>0</v>
      </c>
      <c r="H57" s="21"/>
    </row>
    <row r="58" spans="2:8" s="20" customFormat="1" ht="16.8" customHeight="1">
      <c r="B58" s="21"/>
      <c r="C58" s="230"/>
      <c r="D58" s="230" t="s">
        <v>281</v>
      </c>
      <c r="E58" s="7"/>
      <c r="F58" s="231">
        <v>2.504</v>
      </c>
      <c r="H58" s="21"/>
    </row>
    <row r="59" spans="2:8" s="20" customFormat="1" ht="16.8" customHeight="1">
      <c r="B59" s="21"/>
      <c r="C59" s="230"/>
      <c r="D59" s="230" t="s">
        <v>269</v>
      </c>
      <c r="E59" s="7"/>
      <c r="F59" s="231">
        <v>0</v>
      </c>
      <c r="H59" s="21"/>
    </row>
    <row r="60" spans="2:8" s="20" customFormat="1" ht="16.8" customHeight="1">
      <c r="B60" s="21"/>
      <c r="C60" s="230"/>
      <c r="D60" s="230" t="s">
        <v>272</v>
      </c>
      <c r="E60" s="7"/>
      <c r="F60" s="231">
        <v>1.08</v>
      </c>
      <c r="H60" s="21"/>
    </row>
    <row r="61" spans="2:8" s="20" customFormat="1" ht="16.8" customHeight="1">
      <c r="B61" s="21"/>
      <c r="C61" s="230"/>
      <c r="D61" s="230" t="s">
        <v>282</v>
      </c>
      <c r="E61" s="7"/>
      <c r="F61" s="231">
        <v>0.73</v>
      </c>
      <c r="H61" s="21"/>
    </row>
    <row r="62" spans="2:8" s="20" customFormat="1" ht="16.8" customHeight="1">
      <c r="B62" s="21"/>
      <c r="C62" s="230"/>
      <c r="D62" s="230" t="s">
        <v>229</v>
      </c>
      <c r="E62" s="7"/>
      <c r="F62" s="231">
        <v>0</v>
      </c>
      <c r="H62" s="21"/>
    </row>
    <row r="63" spans="2:8" s="20" customFormat="1" ht="16.8" customHeight="1">
      <c r="B63" s="21"/>
      <c r="C63" s="230"/>
      <c r="D63" s="230" t="s">
        <v>219</v>
      </c>
      <c r="E63" s="7"/>
      <c r="F63" s="231">
        <v>0</v>
      </c>
      <c r="H63" s="21"/>
    </row>
    <row r="64" spans="2:8" s="20" customFormat="1" ht="16.8" customHeight="1">
      <c r="B64" s="21"/>
      <c r="C64" s="230"/>
      <c r="D64" s="230" t="s">
        <v>283</v>
      </c>
      <c r="E64" s="7"/>
      <c r="F64" s="231">
        <v>1.5840000000000001</v>
      </c>
      <c r="H64" s="21"/>
    </row>
    <row r="65" spans="2:8" s="20" customFormat="1" ht="16.8" customHeight="1">
      <c r="B65" s="21"/>
      <c r="C65" s="230"/>
      <c r="D65" s="230" t="s">
        <v>269</v>
      </c>
      <c r="E65" s="7"/>
      <c r="F65" s="231">
        <v>0</v>
      </c>
      <c r="H65" s="21"/>
    </row>
    <row r="66" spans="2:8" s="20" customFormat="1" ht="16.8" customHeight="1">
      <c r="B66" s="21"/>
      <c r="C66" s="230"/>
      <c r="D66" s="230" t="s">
        <v>284</v>
      </c>
      <c r="E66" s="7"/>
      <c r="F66" s="231">
        <v>0.76</v>
      </c>
      <c r="H66" s="21"/>
    </row>
    <row r="67" spans="2:8" s="20" customFormat="1" ht="16.8" customHeight="1">
      <c r="B67" s="21"/>
      <c r="C67" s="230"/>
      <c r="D67" s="230" t="s">
        <v>285</v>
      </c>
      <c r="E67" s="7"/>
      <c r="F67" s="231">
        <v>0.51400000000000001</v>
      </c>
      <c r="H67" s="21"/>
    </row>
    <row r="68" spans="2:8" s="20" customFormat="1" ht="16.8" customHeight="1">
      <c r="B68" s="21"/>
      <c r="C68" s="230"/>
      <c r="D68" s="230" t="s">
        <v>221</v>
      </c>
      <c r="E68" s="7"/>
      <c r="F68" s="231">
        <v>0</v>
      </c>
      <c r="H68" s="21"/>
    </row>
    <row r="69" spans="2:8" s="20" customFormat="1" ht="16.8" customHeight="1">
      <c r="B69" s="21"/>
      <c r="C69" s="230"/>
      <c r="D69" s="230" t="s">
        <v>286</v>
      </c>
      <c r="E69" s="7"/>
      <c r="F69" s="231">
        <v>1.6950000000000001</v>
      </c>
      <c r="H69" s="21"/>
    </row>
    <row r="70" spans="2:8" s="20" customFormat="1" ht="16.8" customHeight="1">
      <c r="B70" s="21"/>
      <c r="C70" s="230"/>
      <c r="D70" s="230" t="s">
        <v>269</v>
      </c>
      <c r="E70" s="7"/>
      <c r="F70" s="231">
        <v>0</v>
      </c>
      <c r="H70" s="21"/>
    </row>
    <row r="71" spans="2:8" s="20" customFormat="1" ht="16.8" customHeight="1">
      <c r="B71" s="21"/>
      <c r="C71" s="230"/>
      <c r="D71" s="230" t="s">
        <v>287</v>
      </c>
      <c r="E71" s="7"/>
      <c r="F71" s="231">
        <v>1.26</v>
      </c>
      <c r="H71" s="21"/>
    </row>
    <row r="72" spans="2:8" s="20" customFormat="1" ht="16.8" customHeight="1">
      <c r="B72" s="21"/>
      <c r="C72" s="230"/>
      <c r="D72" s="230" t="s">
        <v>288</v>
      </c>
      <c r="E72" s="7"/>
      <c r="F72" s="231">
        <v>0.56699999999999995</v>
      </c>
      <c r="H72" s="21"/>
    </row>
    <row r="73" spans="2:8" s="20" customFormat="1" ht="16.8" customHeight="1">
      <c r="B73" s="21"/>
      <c r="C73" s="230" t="s">
        <v>127</v>
      </c>
      <c r="D73" s="230" t="s">
        <v>189</v>
      </c>
      <c r="E73" s="7"/>
      <c r="F73" s="231">
        <v>51.18</v>
      </c>
      <c r="H73" s="21"/>
    </row>
    <row r="74" spans="2:8" s="20" customFormat="1" ht="16.8" customHeight="1">
      <c r="B74" s="21"/>
      <c r="C74" s="232" t="s">
        <v>1024</v>
      </c>
      <c r="H74" s="21"/>
    </row>
    <row r="75" spans="2:8" s="20" customFormat="1" ht="16.8" customHeight="1">
      <c r="B75" s="21"/>
      <c r="C75" s="230" t="s">
        <v>265</v>
      </c>
      <c r="D75" s="230" t="s">
        <v>128</v>
      </c>
      <c r="E75" s="7" t="s">
        <v>252</v>
      </c>
      <c r="F75" s="231">
        <v>51.18</v>
      </c>
      <c r="H75" s="21"/>
    </row>
    <row r="76" spans="2:8" s="20" customFormat="1" ht="16.8" customHeight="1">
      <c r="B76" s="21"/>
      <c r="C76" s="230" t="s">
        <v>290</v>
      </c>
      <c r="D76" s="230" t="s">
        <v>291</v>
      </c>
      <c r="E76" s="7" t="s">
        <v>252</v>
      </c>
      <c r="F76" s="231">
        <v>51.18</v>
      </c>
      <c r="H76" s="21"/>
    </row>
    <row r="77" spans="2:8" s="20" customFormat="1" ht="24">
      <c r="B77" s="21"/>
      <c r="C77" s="226" t="s">
        <v>124</v>
      </c>
      <c r="D77" s="227" t="s">
        <v>125</v>
      </c>
      <c r="E77" s="228"/>
      <c r="F77" s="229">
        <v>0.79200000000000004</v>
      </c>
      <c r="H77" s="21"/>
    </row>
    <row r="78" spans="2:8" s="20" customFormat="1" ht="16.8" customHeight="1">
      <c r="B78" s="21"/>
      <c r="C78" s="230"/>
      <c r="D78" s="230" t="s">
        <v>236</v>
      </c>
      <c r="E78" s="7"/>
      <c r="F78" s="231">
        <v>0.79200000000000004</v>
      </c>
      <c r="H78" s="21"/>
    </row>
    <row r="79" spans="2:8" s="20" customFormat="1" ht="16.8" customHeight="1">
      <c r="B79" s="21"/>
      <c r="C79" s="230" t="s">
        <v>124</v>
      </c>
      <c r="D79" s="230" t="s">
        <v>189</v>
      </c>
      <c r="E79" s="7"/>
      <c r="F79" s="231">
        <v>0.79200000000000004</v>
      </c>
      <c r="H79" s="21"/>
    </row>
    <row r="80" spans="2:8" s="20" customFormat="1" ht="16.8" customHeight="1">
      <c r="B80" s="21"/>
      <c r="C80" s="232" t="s">
        <v>1024</v>
      </c>
      <c r="H80" s="21"/>
    </row>
    <row r="81" spans="2:8" s="20" customFormat="1" ht="20.399999999999999">
      <c r="B81" s="21"/>
      <c r="C81" s="230" t="s">
        <v>234</v>
      </c>
      <c r="D81" s="230" t="s">
        <v>125</v>
      </c>
      <c r="E81" s="7" t="s">
        <v>181</v>
      </c>
      <c r="F81" s="231">
        <v>0.79200000000000004</v>
      </c>
      <c r="H81" s="21"/>
    </row>
    <row r="82" spans="2:8" s="20" customFormat="1" ht="20.399999999999999">
      <c r="B82" s="21"/>
      <c r="C82" s="230" t="s">
        <v>238</v>
      </c>
      <c r="D82" s="230" t="s">
        <v>239</v>
      </c>
      <c r="E82" s="7" t="s">
        <v>200</v>
      </c>
      <c r="F82" s="231">
        <v>0.04</v>
      </c>
      <c r="H82" s="21"/>
    </row>
    <row r="83" spans="2:8" s="20" customFormat="1" ht="16.8" customHeight="1">
      <c r="B83" s="21"/>
      <c r="C83" s="226" t="s">
        <v>121</v>
      </c>
      <c r="D83" s="227" t="s">
        <v>122</v>
      </c>
      <c r="E83" s="228"/>
      <c r="F83" s="229">
        <v>100</v>
      </c>
      <c r="H83" s="21"/>
    </row>
    <row r="84" spans="2:8" s="20" customFormat="1" ht="16.8" customHeight="1">
      <c r="B84" s="21"/>
      <c r="C84" s="230"/>
      <c r="D84" s="230" t="s">
        <v>479</v>
      </c>
      <c r="E84" s="7"/>
      <c r="F84" s="231">
        <v>100</v>
      </c>
      <c r="H84" s="21"/>
    </row>
    <row r="85" spans="2:8" s="20" customFormat="1" ht="16.8" customHeight="1">
      <c r="B85" s="21"/>
      <c r="C85" s="230" t="s">
        <v>121</v>
      </c>
      <c r="D85" s="230" t="s">
        <v>189</v>
      </c>
      <c r="E85" s="7"/>
      <c r="F85" s="231">
        <v>100</v>
      </c>
      <c r="H85" s="21"/>
    </row>
    <row r="86" spans="2:8" s="20" customFormat="1" ht="16.8" customHeight="1">
      <c r="B86" s="21"/>
      <c r="C86" s="232" t="s">
        <v>1024</v>
      </c>
      <c r="H86" s="21"/>
    </row>
    <row r="87" spans="2:8" s="20" customFormat="1" ht="16.8" customHeight="1">
      <c r="B87" s="21"/>
      <c r="C87" s="230" t="s">
        <v>476</v>
      </c>
      <c r="D87" s="230" t="s">
        <v>477</v>
      </c>
      <c r="E87" s="7" t="s">
        <v>252</v>
      </c>
      <c r="F87" s="231">
        <v>110</v>
      </c>
      <c r="H87" s="21"/>
    </row>
    <row r="88" spans="2:8" s="20" customFormat="1" ht="16.8" customHeight="1">
      <c r="B88" s="21"/>
      <c r="C88" s="226" t="s">
        <v>118</v>
      </c>
      <c r="D88" s="227" t="s">
        <v>119</v>
      </c>
      <c r="E88" s="228"/>
      <c r="F88" s="229">
        <v>28.93</v>
      </c>
      <c r="H88" s="21"/>
    </row>
    <row r="89" spans="2:8" s="20" customFormat="1" ht="16.8" customHeight="1">
      <c r="B89" s="21"/>
      <c r="C89" s="230"/>
      <c r="D89" s="230" t="s">
        <v>185</v>
      </c>
      <c r="E89" s="7"/>
      <c r="F89" s="231">
        <v>0</v>
      </c>
      <c r="H89" s="21"/>
    </row>
    <row r="90" spans="2:8" s="20" customFormat="1" ht="16.8" customHeight="1">
      <c r="B90" s="21"/>
      <c r="C90" s="230"/>
      <c r="D90" s="230" t="s">
        <v>186</v>
      </c>
      <c r="E90" s="7"/>
      <c r="F90" s="231">
        <v>12.935</v>
      </c>
      <c r="H90" s="21"/>
    </row>
    <row r="91" spans="2:8" s="20" customFormat="1" ht="16.8" customHeight="1">
      <c r="B91" s="21"/>
      <c r="C91" s="230"/>
      <c r="D91" s="230" t="s">
        <v>187</v>
      </c>
      <c r="E91" s="7"/>
      <c r="F91" s="231">
        <v>1.5609999999999999</v>
      </c>
      <c r="H91" s="21"/>
    </row>
    <row r="92" spans="2:8" s="20" customFormat="1" ht="16.8" customHeight="1">
      <c r="B92" s="21"/>
      <c r="C92" s="230"/>
      <c r="D92" s="230" t="s">
        <v>188</v>
      </c>
      <c r="E92" s="7"/>
      <c r="F92" s="231">
        <v>14.433999999999999</v>
      </c>
      <c r="H92" s="21"/>
    </row>
    <row r="93" spans="2:8" s="20" customFormat="1" ht="16.8" customHeight="1">
      <c r="B93" s="21"/>
      <c r="C93" s="230" t="s">
        <v>118</v>
      </c>
      <c r="D93" s="230" t="s">
        <v>189</v>
      </c>
      <c r="E93" s="7"/>
      <c r="F93" s="231">
        <v>28.93</v>
      </c>
      <c r="H93" s="21"/>
    </row>
    <row r="94" spans="2:8" s="20" customFormat="1" ht="16.8" customHeight="1">
      <c r="B94" s="21"/>
      <c r="C94" s="232" t="s">
        <v>1024</v>
      </c>
      <c r="H94" s="21"/>
    </row>
    <row r="95" spans="2:8" s="20" customFormat="1" ht="16.8" customHeight="1">
      <c r="B95" s="21"/>
      <c r="C95" s="230" t="s">
        <v>180</v>
      </c>
      <c r="D95" s="230" t="s">
        <v>119</v>
      </c>
      <c r="E95" s="7" t="s">
        <v>181</v>
      </c>
      <c r="F95" s="231">
        <v>28.93</v>
      </c>
      <c r="H95" s="21"/>
    </row>
    <row r="96" spans="2:8" s="20" customFormat="1" ht="20.399999999999999">
      <c r="B96" s="21"/>
      <c r="C96" s="230" t="s">
        <v>190</v>
      </c>
      <c r="D96" s="230" t="s">
        <v>191</v>
      </c>
      <c r="E96" s="7" t="s">
        <v>181</v>
      </c>
      <c r="F96" s="231">
        <v>28.93</v>
      </c>
      <c r="H96" s="21"/>
    </row>
    <row r="97" spans="2:8" s="20" customFormat="1" ht="20.399999999999999">
      <c r="B97" s="21"/>
      <c r="C97" s="230" t="s">
        <v>194</v>
      </c>
      <c r="D97" s="230" t="s">
        <v>195</v>
      </c>
      <c r="E97" s="7" t="s">
        <v>181</v>
      </c>
      <c r="F97" s="231">
        <v>491.81</v>
      </c>
      <c r="H97" s="21"/>
    </row>
    <row r="98" spans="2:8" s="20" customFormat="1" ht="16.8" customHeight="1">
      <c r="B98" s="21"/>
      <c r="C98" s="230" t="s">
        <v>198</v>
      </c>
      <c r="D98" s="230" t="s">
        <v>199</v>
      </c>
      <c r="E98" s="7" t="s">
        <v>200</v>
      </c>
      <c r="F98" s="231">
        <v>54.966999999999999</v>
      </c>
      <c r="H98" s="21"/>
    </row>
    <row r="99" spans="2:8" s="20" customFormat="1" ht="7.5" customHeight="1">
      <c r="B99" s="36"/>
      <c r="C99" s="37"/>
      <c r="D99" s="37"/>
      <c r="E99" s="37"/>
      <c r="F99" s="37"/>
      <c r="G99" s="37"/>
      <c r="H99" s="21"/>
    </row>
    <row r="100" spans="2:8" s="20" customFormat="1"/>
  </sheetData>
  <mergeCells count="2">
    <mergeCell ref="D5:F5"/>
    <mergeCell ref="D6:F6"/>
  </mergeCells>
  <pageMargins left="0.74791666666666701" right="0.74791666666666701" top="0.98402777777777795" bottom="0.98402777777777795" header="0.511811023622047" footer="0.51180555555555596"/>
  <pageSetup paperSize="9" scale="80" fitToHeight="0" orientation="portrait" horizontalDpi="300" verticalDpi="300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14</vt:i4>
      </vt:variant>
    </vt:vector>
  </HeadingPairs>
  <TitlesOfParts>
    <vt:vector size="21" baseType="lpstr">
      <vt:lpstr>Rekapitulácia stavby</vt:lpstr>
      <vt:lpstr>01.1 - SO 01.1, SO 01.2, ...</vt:lpstr>
      <vt:lpstr>01.4 - SO 01.4 - ZDRAVOTE...</vt:lpstr>
      <vt:lpstr>01.5 - SO 01.5 - ELI</vt:lpstr>
      <vt:lpstr>01.7 - SO 01.7 - Rozvody ...</vt:lpstr>
      <vt:lpstr>01.6 - SO 01.6 - VZT</vt:lpstr>
      <vt:lpstr>Zoznam figúr</vt:lpstr>
      <vt:lpstr>'01.1 - SO 01.1, SO 01.2, ...'!Názvy_tlače</vt:lpstr>
      <vt:lpstr>'01.4 - SO 01.4 - ZDRAVOTE...'!Názvy_tlače</vt:lpstr>
      <vt:lpstr>'01.5 - SO 01.5 - ELI'!Názvy_tlače</vt:lpstr>
      <vt:lpstr>'01.6 - SO 01.6 - VZT'!Názvy_tlače</vt:lpstr>
      <vt:lpstr>'01.7 - SO 01.7 - Rozvody ...'!Názvy_tlače</vt:lpstr>
      <vt:lpstr>'Rekapitulácia stavby'!Názvy_tlače</vt:lpstr>
      <vt:lpstr>'Zoznam figúr'!Názvy_tlače</vt:lpstr>
      <vt:lpstr>'01.1 - SO 01.1, SO 01.2, ...'!Oblasť_tlače</vt:lpstr>
      <vt:lpstr>'01.4 - SO 01.4 - ZDRAVOTE...'!Oblasť_tlače</vt:lpstr>
      <vt:lpstr>'01.5 - SO 01.5 - ELI'!Oblasť_tlače</vt:lpstr>
      <vt:lpstr>'01.6 - SO 01.6 - VZT'!Oblasť_tlače</vt:lpstr>
      <vt:lpstr>'01.7 - SO 01.7 - Rozvody ...'!Oblasť_tlače</vt:lpstr>
      <vt:lpstr>'Rekapitulácia stavby'!Oblasť_tlače</vt:lpstr>
      <vt:lpstr>'Zoznam figúr'!Oblasť_tlače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DESKTOP-RTG4CCU\Pouzivatel</dc:creator>
  <dc:description/>
  <cp:lastModifiedBy>pavol citovicky</cp:lastModifiedBy>
  <cp:revision>2</cp:revision>
  <dcterms:created xsi:type="dcterms:W3CDTF">2025-08-12T10:30:28Z</dcterms:created>
  <dcterms:modified xsi:type="dcterms:W3CDTF">2025-08-19T12:58:14Z</dcterms:modified>
  <dc:language>sk-SK</dc:language>
</cp:coreProperties>
</file>